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2570" windowHeight="6180"/>
  </bookViews>
  <sheets>
    <sheet name="Sheet1" sheetId="1" r:id="rId1"/>
    <sheet name="Sheet2" sheetId="2" r:id="rId2"/>
    <sheet name="Sheet3" sheetId="3" r:id="rId3"/>
  </sheets>
  <definedNames>
    <definedName name="BE">Sheet1!$N$7</definedName>
    <definedName name="F">Sheet1!#REF!</definedName>
    <definedName name="IH">Sheet1!#REF!</definedName>
    <definedName name="II">Sheet1!$N$1</definedName>
    <definedName name="IL">Sheet1!#REF!</definedName>
    <definedName name="IM">Sheet1!#REF!</definedName>
    <definedName name="IVL">Sheet1!#REF!</definedName>
    <definedName name="MM">Sheet1!$N$3</definedName>
    <definedName name="PE">Sheet1!$N$6</definedName>
    <definedName name="PS">Sheet1!$N$8</definedName>
    <definedName name="RP">Sheet1!$N$4</definedName>
    <definedName name="RR">Sheet1!#REF!</definedName>
    <definedName name="RY">Sheet1!$N$5</definedName>
    <definedName name="SE">Sheet1!$N$6</definedName>
    <definedName name="SR">Sheet1!$N$2</definedName>
  </definedNames>
  <calcPr calcId="145621"/>
</workbook>
</file>

<file path=xl/calcChain.xml><?xml version="1.0" encoding="utf-8"?>
<calcChain xmlns="http://schemas.openxmlformats.org/spreadsheetml/2006/main">
  <c r="G7" i="1" l="1"/>
  <c r="F49" i="1"/>
  <c r="F50" i="1"/>
  <c r="F51" i="1"/>
  <c r="F52" i="1"/>
  <c r="F53" i="1"/>
  <c r="F54" i="1"/>
  <c r="F55" i="1"/>
  <c r="F48" i="1"/>
  <c r="D45" i="1"/>
  <c r="D46" i="1"/>
  <c r="D47" i="1"/>
  <c r="D48" i="1"/>
  <c r="D49" i="1"/>
  <c r="D50" i="1"/>
  <c r="D51" i="1"/>
  <c r="D52" i="1"/>
  <c r="D53" i="1"/>
  <c r="D54" i="1"/>
  <c r="D55" i="1"/>
  <c r="T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L8" i="1"/>
  <c r="L9" i="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V7" i="1"/>
  <c r="A8" i="1"/>
  <c r="V8" i="1"/>
  <c r="A9" i="1"/>
  <c r="V9" i="1"/>
  <c r="A10" i="1"/>
  <c r="V10" i="1"/>
  <c r="A11" i="1"/>
  <c r="V11" i="1"/>
  <c r="A12" i="1"/>
  <c r="V12" i="1"/>
  <c r="A13" i="1"/>
  <c r="V13" i="1"/>
  <c r="A14" i="1"/>
  <c r="V14" i="1"/>
  <c r="A15" i="1"/>
  <c r="V15" i="1"/>
  <c r="A16" i="1"/>
  <c r="V16" i="1"/>
  <c r="A17" i="1"/>
  <c r="V17" i="1"/>
  <c r="A18" i="1"/>
  <c r="V18" i="1"/>
  <c r="A19" i="1"/>
  <c r="V19" i="1"/>
  <c r="A20" i="1"/>
  <c r="V20" i="1"/>
  <c r="A21" i="1"/>
  <c r="V21" i="1"/>
  <c r="A22" i="1"/>
  <c r="V22" i="1"/>
  <c r="A23" i="1"/>
  <c r="V23" i="1"/>
  <c r="A24" i="1"/>
  <c r="V24" i="1"/>
  <c r="A25" i="1"/>
  <c r="A26" i="1"/>
  <c r="A27" i="1"/>
  <c r="A28" i="1"/>
  <c r="A29" i="1"/>
  <c r="A30" i="1"/>
  <c r="A31" i="1"/>
  <c r="A32" i="1"/>
  <c r="A33"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V25" i="1"/>
  <c r="V26" i="1"/>
  <c r="V27" i="1"/>
  <c r="V28" i="1"/>
  <c r="V29" i="1"/>
  <c r="V30" i="1"/>
  <c r="V31" i="1"/>
  <c r="V32" i="1"/>
  <c r="H7" i="1"/>
  <c r="J7" i="1" s="1"/>
  <c r="E8" i="1"/>
  <c r="U7" i="1"/>
  <c r="W7" i="1" s="1"/>
  <c r="S8" i="1" s="1"/>
  <c r="I33" i="1"/>
  <c r="K33" i="1"/>
  <c r="V33" i="1" s="1"/>
  <c r="A34" i="1"/>
  <c r="A35" i="1"/>
  <c r="K34" i="1"/>
  <c r="V34" i="1" s="1"/>
  <c r="I34" i="1"/>
  <c r="A36" i="1"/>
  <c r="K35" i="1"/>
  <c r="V35" i="1" s="1"/>
  <c r="I35" i="1"/>
  <c r="A37" i="1"/>
  <c r="I36" i="1"/>
  <c r="K36" i="1"/>
  <c r="V36" i="1" s="1"/>
  <c r="K37" i="1"/>
  <c r="V37" i="1" s="1"/>
  <c r="A38" i="1"/>
  <c r="I37" i="1"/>
  <c r="A39" i="1"/>
  <c r="I38" i="1"/>
  <c r="K38" i="1"/>
  <c r="V38" i="1" s="1"/>
  <c r="A40" i="1"/>
  <c r="K39" i="1"/>
  <c r="V39" i="1" s="1"/>
  <c r="I39" i="1"/>
  <c r="A41" i="1"/>
  <c r="K40" i="1"/>
  <c r="V40" i="1" s="1"/>
  <c r="I40" i="1"/>
  <c r="I41" i="1"/>
  <c r="K41" i="1"/>
  <c r="V41" i="1" s="1"/>
  <c r="A42" i="1"/>
  <c r="A43" i="1"/>
  <c r="K42" i="1"/>
  <c r="V42" i="1" s="1"/>
  <c r="I42" i="1"/>
  <c r="A44" i="1"/>
  <c r="I43" i="1"/>
  <c r="K43" i="1"/>
  <c r="V43" i="1" s="1"/>
  <c r="A45" i="1"/>
  <c r="K44" i="1"/>
  <c r="V44" i="1" s="1"/>
  <c r="I44" i="1"/>
  <c r="A46" i="1"/>
  <c r="A47" i="1"/>
  <c r="A48" i="1"/>
  <c r="A49" i="1"/>
  <c r="A50" i="1"/>
  <c r="A51" i="1"/>
  <c r="A52" i="1"/>
  <c r="L39" i="1"/>
  <c r="L40" i="1" s="1"/>
  <c r="A53" i="1"/>
  <c r="A54" i="1"/>
  <c r="L41" i="1"/>
  <c r="L42" i="1" s="1"/>
  <c r="L43" i="1" s="1"/>
  <c r="L44" i="1" s="1"/>
  <c r="L45" i="1" s="1"/>
  <c r="L46" i="1" s="1"/>
  <c r="L47" i="1" s="1"/>
  <c r="L48" i="1" s="1"/>
  <c r="L49" i="1" s="1"/>
  <c r="L50" i="1" s="1"/>
  <c r="L51" i="1" s="1"/>
  <c r="L52" i="1" s="1"/>
  <c r="L53" i="1" s="1"/>
  <c r="L54" i="1" s="1"/>
  <c r="L55" i="1" s="1"/>
  <c r="L56" i="1" s="1"/>
  <c r="A55" i="1"/>
  <c r="A56" i="1"/>
  <c r="E56" i="1"/>
  <c r="A57" i="1"/>
  <c r="H56" i="1"/>
  <c r="G56" i="1"/>
  <c r="T56" i="1" s="1"/>
  <c r="A58" i="1"/>
  <c r="E57" i="1"/>
  <c r="H57" i="1"/>
  <c r="G57" i="1"/>
  <c r="T57" i="1" s="1"/>
  <c r="E58" i="1"/>
  <c r="A59" i="1"/>
  <c r="H58" i="1"/>
  <c r="G58" i="1"/>
  <c r="T58" i="1" s="1"/>
  <c r="A60" i="1"/>
  <c r="H59" i="1"/>
  <c r="E59" i="1"/>
  <c r="G59" i="1"/>
  <c r="T59" i="1" s="1"/>
  <c r="E60" i="1"/>
  <c r="A61" i="1"/>
  <c r="H60" i="1"/>
  <c r="G60" i="1"/>
  <c r="T60" i="1" s="1"/>
  <c r="A62" i="1"/>
  <c r="E61" i="1"/>
  <c r="H61" i="1"/>
  <c r="G61" i="1"/>
  <c r="T61" i="1" s="1"/>
  <c r="E62" i="1"/>
  <c r="A63" i="1"/>
  <c r="H62" i="1"/>
  <c r="G62" i="1"/>
  <c r="T62" i="1" s="1"/>
  <c r="A64" i="1"/>
  <c r="H63" i="1"/>
  <c r="E63" i="1"/>
  <c r="G63" i="1"/>
  <c r="T63" i="1" s="1"/>
  <c r="E64" i="1"/>
  <c r="A65" i="1"/>
  <c r="H64" i="1"/>
  <c r="G64" i="1"/>
  <c r="T64" i="1" s="1"/>
  <c r="A66" i="1"/>
  <c r="E65" i="1"/>
  <c r="H65" i="1"/>
  <c r="G65" i="1"/>
  <c r="T65" i="1" s="1"/>
  <c r="E66" i="1"/>
  <c r="A67" i="1"/>
  <c r="H66" i="1"/>
  <c r="G66" i="1"/>
  <c r="T66" i="1" s="1"/>
  <c r="A68" i="1"/>
  <c r="H67" i="1"/>
  <c r="E67" i="1"/>
  <c r="G67" i="1"/>
  <c r="T67" i="1" s="1"/>
  <c r="E68" i="1"/>
  <c r="A69" i="1"/>
  <c r="H68" i="1"/>
  <c r="G68" i="1"/>
  <c r="T68" i="1" s="1"/>
  <c r="A70" i="1"/>
  <c r="E69" i="1"/>
  <c r="H69" i="1"/>
  <c r="G69" i="1"/>
  <c r="T69" i="1" s="1"/>
  <c r="E70" i="1"/>
  <c r="A71" i="1"/>
  <c r="H70" i="1"/>
  <c r="G70" i="1"/>
  <c r="T70" i="1" s="1"/>
  <c r="A72" i="1"/>
  <c r="H71" i="1"/>
  <c r="E71" i="1"/>
  <c r="G71" i="1"/>
  <c r="T71" i="1" s="1"/>
  <c r="E72" i="1"/>
  <c r="A73" i="1"/>
  <c r="H72" i="1"/>
  <c r="G72" i="1"/>
  <c r="T72" i="1" s="1"/>
  <c r="A74" i="1"/>
  <c r="E73" i="1"/>
  <c r="H73" i="1"/>
  <c r="G73" i="1"/>
  <c r="T73" i="1" s="1"/>
  <c r="E74" i="1"/>
  <c r="A75" i="1"/>
  <c r="H74" i="1"/>
  <c r="G74" i="1"/>
  <c r="T74" i="1" s="1"/>
  <c r="A76" i="1"/>
  <c r="H75" i="1"/>
  <c r="E75" i="1"/>
  <c r="G75" i="1"/>
  <c r="T75" i="1" s="1"/>
  <c r="E76" i="1"/>
  <c r="A77" i="1"/>
  <c r="H76" i="1"/>
  <c r="G76" i="1"/>
  <c r="T76" i="1" s="1"/>
  <c r="A78" i="1"/>
  <c r="E77" i="1"/>
  <c r="H77" i="1"/>
  <c r="G77" i="1"/>
  <c r="T77" i="1" s="1"/>
  <c r="A79" i="1"/>
  <c r="E78" i="1"/>
  <c r="H78" i="1"/>
  <c r="G78" i="1"/>
  <c r="T78" i="1" s="1"/>
  <c r="A80" i="1"/>
  <c r="E79" i="1"/>
  <c r="H79" i="1"/>
  <c r="G79" i="1"/>
  <c r="T79" i="1" s="1"/>
  <c r="A81" i="1"/>
  <c r="E80" i="1"/>
  <c r="H80" i="1"/>
  <c r="G80" i="1"/>
  <c r="T80" i="1" s="1"/>
  <c r="A82" i="1"/>
  <c r="E81" i="1"/>
  <c r="H81" i="1"/>
  <c r="G81" i="1"/>
  <c r="T81" i="1" s="1"/>
  <c r="A83" i="1"/>
  <c r="E82" i="1"/>
  <c r="H82" i="1"/>
  <c r="G82" i="1"/>
  <c r="T82" i="1" s="1"/>
  <c r="G83" i="1"/>
  <c r="T83" i="1" s="1"/>
  <c r="E83" i="1"/>
  <c r="H83" i="1"/>
  <c r="A84" i="1"/>
  <c r="G84" i="1"/>
  <c r="T84" i="1" s="1"/>
  <c r="A85" i="1"/>
  <c r="E84" i="1"/>
  <c r="H84" i="1"/>
  <c r="G85" i="1"/>
  <c r="T85" i="1" s="1"/>
  <c r="E85" i="1"/>
  <c r="H85" i="1"/>
  <c r="G8" i="1" l="1"/>
  <c r="T8" i="1" s="1"/>
  <c r="U8" i="1" s="1"/>
  <c r="F56" i="1"/>
  <c r="L57" i="1"/>
  <c r="E9" i="1"/>
  <c r="G9" i="1" s="1"/>
  <c r="H8" i="1"/>
  <c r="J8" i="1" s="1"/>
  <c r="F57" i="1" l="1"/>
  <c r="L58" i="1"/>
  <c r="H9" i="1"/>
  <c r="J9" i="1" s="1"/>
  <c r="T9" i="1"/>
  <c r="E10" i="1"/>
  <c r="G10" i="1" s="1"/>
  <c r="W8" i="1"/>
  <c r="S9" i="1" s="1"/>
  <c r="F58" i="1" l="1"/>
  <c r="L59" i="1"/>
  <c r="E11" i="1"/>
  <c r="G11" i="1" s="1"/>
  <c r="T10" i="1"/>
  <c r="H10" i="1"/>
  <c r="J10" i="1" s="1"/>
  <c r="U9" i="1"/>
  <c r="W9" i="1" s="1"/>
  <c r="S10" i="1" s="1"/>
  <c r="F59" i="1" l="1"/>
  <c r="L60" i="1"/>
  <c r="T11" i="1"/>
  <c r="E12" i="1"/>
  <c r="H11" i="1"/>
  <c r="J11" i="1" s="1"/>
  <c r="U10" i="1"/>
  <c r="W10" i="1" s="1"/>
  <c r="S11" i="1" s="1"/>
  <c r="F60" i="1" l="1"/>
  <c r="L61" i="1"/>
  <c r="G12" i="1"/>
  <c r="T12" i="1" s="1"/>
  <c r="H12" i="1"/>
  <c r="J12" i="1" s="1"/>
  <c r="E13" i="1"/>
  <c r="U11" i="1"/>
  <c r="F61" i="1" l="1"/>
  <c r="L62" i="1"/>
  <c r="E14" i="1"/>
  <c r="G13" i="1"/>
  <c r="T13" i="1" s="1"/>
  <c r="H13" i="1"/>
  <c r="J13" i="1" s="1"/>
  <c r="W11" i="1"/>
  <c r="S12" i="1" s="1"/>
  <c r="F62" i="1" l="1"/>
  <c r="L63" i="1"/>
  <c r="H14" i="1"/>
  <c r="J14" i="1" s="1"/>
  <c r="E15" i="1"/>
  <c r="G14" i="1"/>
  <c r="T14" i="1" s="1"/>
  <c r="U12" i="1"/>
  <c r="W12" i="1" s="1"/>
  <c r="S13" i="1" s="1"/>
  <c r="F63" i="1" l="1"/>
  <c r="L64" i="1"/>
  <c r="H15" i="1"/>
  <c r="J15" i="1" s="1"/>
  <c r="E16" i="1"/>
  <c r="G15" i="1"/>
  <c r="T15" i="1" s="1"/>
  <c r="U13" i="1"/>
  <c r="W13" i="1" s="1"/>
  <c r="S14" i="1" s="1"/>
  <c r="L65" i="1" l="1"/>
  <c r="F64" i="1"/>
  <c r="H16" i="1"/>
  <c r="J16" i="1" s="1"/>
  <c r="E17" i="1"/>
  <c r="G16" i="1"/>
  <c r="T16" i="1" s="1"/>
  <c r="U14" i="1"/>
  <c r="W14" i="1" s="1"/>
  <c r="S15" i="1" s="1"/>
  <c r="F65" i="1" l="1"/>
  <c r="L66" i="1"/>
  <c r="H17" i="1"/>
  <c r="J17" i="1" s="1"/>
  <c r="E18" i="1"/>
  <c r="G17" i="1"/>
  <c r="T17" i="1" s="1"/>
  <c r="U15" i="1"/>
  <c r="W15" i="1" s="1"/>
  <c r="S16" i="1" s="1"/>
  <c r="L67" i="1" l="1"/>
  <c r="F66" i="1"/>
  <c r="E19" i="1"/>
  <c r="G18" i="1"/>
  <c r="T18" i="1" s="1"/>
  <c r="H18" i="1"/>
  <c r="J18" i="1" s="1"/>
  <c r="U16" i="1"/>
  <c r="W16" i="1" s="1"/>
  <c r="S17" i="1" s="1"/>
  <c r="F67" i="1" l="1"/>
  <c r="L68" i="1"/>
  <c r="G19" i="1"/>
  <c r="T19" i="1" s="1"/>
  <c r="H19" i="1"/>
  <c r="J19" i="1" s="1"/>
  <c r="E20" i="1"/>
  <c r="U17" i="1"/>
  <c r="W17" i="1" s="1"/>
  <c r="S18" i="1" s="1"/>
  <c r="F68" i="1" l="1"/>
  <c r="L69" i="1"/>
  <c r="H20" i="1"/>
  <c r="J20" i="1" s="1"/>
  <c r="E21" i="1"/>
  <c r="G20" i="1"/>
  <c r="T20" i="1" s="1"/>
  <c r="U18" i="1"/>
  <c r="W18" i="1" s="1"/>
  <c r="S19" i="1" s="1"/>
  <c r="F69" i="1" l="1"/>
  <c r="L70" i="1"/>
  <c r="H21" i="1"/>
  <c r="J21" i="1" s="1"/>
  <c r="E22" i="1"/>
  <c r="G21" i="1"/>
  <c r="T21" i="1" s="1"/>
  <c r="U19" i="1"/>
  <c r="W19" i="1" s="1"/>
  <c r="S20" i="1" s="1"/>
  <c r="F70" i="1" l="1"/>
  <c r="L71" i="1"/>
  <c r="H22" i="1"/>
  <c r="J22" i="1" s="1"/>
  <c r="E23" i="1"/>
  <c r="G22" i="1"/>
  <c r="T22" i="1" s="1"/>
  <c r="U20" i="1"/>
  <c r="W20" i="1" s="1"/>
  <c r="S21" i="1" s="1"/>
  <c r="F71" i="1" l="1"/>
  <c r="L72" i="1"/>
  <c r="G23" i="1"/>
  <c r="T23" i="1" s="1"/>
  <c r="H23" i="1"/>
  <c r="J23" i="1" s="1"/>
  <c r="E24" i="1"/>
  <c r="U21" i="1"/>
  <c r="W21" i="1" s="1"/>
  <c r="S22" i="1" s="1"/>
  <c r="L73" i="1" l="1"/>
  <c r="F72" i="1"/>
  <c r="G24" i="1"/>
  <c r="T24" i="1" s="1"/>
  <c r="E25" i="1"/>
  <c r="H24" i="1"/>
  <c r="J24" i="1" s="1"/>
  <c r="U22" i="1"/>
  <c r="W22" i="1" s="1"/>
  <c r="S23" i="1" s="1"/>
  <c r="F73" i="1" l="1"/>
  <c r="L74" i="1"/>
  <c r="G25" i="1"/>
  <c r="T25" i="1" s="1"/>
  <c r="H25" i="1"/>
  <c r="J25" i="1" s="1"/>
  <c r="E26" i="1"/>
  <c r="U23" i="1"/>
  <c r="W23" i="1" s="1"/>
  <c r="S24" i="1" s="1"/>
  <c r="L75" i="1" l="1"/>
  <c r="F74" i="1"/>
  <c r="E27" i="1"/>
  <c r="H26" i="1"/>
  <c r="J26" i="1" s="1"/>
  <c r="G26" i="1"/>
  <c r="T26" i="1" s="1"/>
  <c r="U24" i="1"/>
  <c r="W24" i="1" s="1"/>
  <c r="S25" i="1" s="1"/>
  <c r="F75" i="1" l="1"/>
  <c r="L76" i="1"/>
  <c r="G27" i="1"/>
  <c r="T27" i="1" s="1"/>
  <c r="E28" i="1"/>
  <c r="H27" i="1"/>
  <c r="J27" i="1" s="1"/>
  <c r="U25" i="1"/>
  <c r="W25" i="1" s="1"/>
  <c r="S26" i="1" s="1"/>
  <c r="L77" i="1" l="1"/>
  <c r="F76" i="1"/>
  <c r="G28" i="1"/>
  <c r="T28" i="1" s="1"/>
  <c r="E29" i="1"/>
  <c r="H28" i="1"/>
  <c r="J28" i="1" s="1"/>
  <c r="U26" i="1"/>
  <c r="W26" i="1" s="1"/>
  <c r="S27" i="1" s="1"/>
  <c r="F77" i="1" l="1"/>
  <c r="L78" i="1"/>
  <c r="G29" i="1"/>
  <c r="T29" i="1" s="1"/>
  <c r="E30" i="1"/>
  <c r="H29" i="1"/>
  <c r="J29" i="1" s="1"/>
  <c r="U27" i="1"/>
  <c r="W27" i="1" s="1"/>
  <c r="S28" i="1" s="1"/>
  <c r="L79" i="1" l="1"/>
  <c r="F78" i="1"/>
  <c r="H30" i="1"/>
  <c r="J30" i="1" s="1"/>
  <c r="E31" i="1"/>
  <c r="G30" i="1"/>
  <c r="T30" i="1" s="1"/>
  <c r="U28" i="1"/>
  <c r="W28" i="1" s="1"/>
  <c r="S29" i="1" s="1"/>
  <c r="F79" i="1" l="1"/>
  <c r="L80" i="1"/>
  <c r="G31" i="1"/>
  <c r="T31" i="1" s="1"/>
  <c r="E32" i="1"/>
  <c r="H31" i="1"/>
  <c r="J31" i="1" s="1"/>
  <c r="U29" i="1"/>
  <c r="W29" i="1" s="1"/>
  <c r="S30" i="1" s="1"/>
  <c r="L81" i="1" l="1"/>
  <c r="F80" i="1"/>
  <c r="G32" i="1"/>
  <c r="T32" i="1" s="1"/>
  <c r="E33" i="1"/>
  <c r="H32" i="1"/>
  <c r="J32" i="1" s="1"/>
  <c r="U30" i="1"/>
  <c r="W30" i="1" s="1"/>
  <c r="S31" i="1" s="1"/>
  <c r="F81" i="1" l="1"/>
  <c r="L82" i="1"/>
  <c r="G33" i="1"/>
  <c r="T33" i="1" s="1"/>
  <c r="E34" i="1"/>
  <c r="H33" i="1"/>
  <c r="J33" i="1" s="1"/>
  <c r="U31" i="1"/>
  <c r="W31" i="1" s="1"/>
  <c r="S32" i="1" s="1"/>
  <c r="L83" i="1" l="1"/>
  <c r="F82" i="1"/>
  <c r="H34" i="1"/>
  <c r="J34" i="1" s="1"/>
  <c r="E35" i="1"/>
  <c r="G34" i="1"/>
  <c r="T34" i="1" s="1"/>
  <c r="U32" i="1"/>
  <c r="W32" i="1" s="1"/>
  <c r="S33" i="1" s="1"/>
  <c r="F83" i="1" l="1"/>
  <c r="L84" i="1"/>
  <c r="H35" i="1"/>
  <c r="J35" i="1" s="1"/>
  <c r="G35" i="1"/>
  <c r="T35" i="1" s="1"/>
  <c r="E36" i="1"/>
  <c r="U33" i="1"/>
  <c r="W33" i="1" s="1"/>
  <c r="S34" i="1" s="1"/>
  <c r="L85" i="1" l="1"/>
  <c r="F85" i="1" s="1"/>
  <c r="F84" i="1"/>
  <c r="H36" i="1"/>
  <c r="J36" i="1" s="1"/>
  <c r="E37" i="1"/>
  <c r="G37" i="1" s="1"/>
  <c r="G36" i="1"/>
  <c r="T36" i="1" s="1"/>
  <c r="U34" i="1"/>
  <c r="W34" i="1" s="1"/>
  <c r="S35" i="1" s="1"/>
  <c r="H37" i="1" l="1"/>
  <c r="J37" i="1" s="1"/>
  <c r="T37" i="1"/>
  <c r="E38" i="1"/>
  <c r="G38" i="1" s="1"/>
  <c r="U35" i="1"/>
  <c r="W35" i="1" s="1"/>
  <c r="S36" i="1" s="1"/>
  <c r="H38" i="1" l="1"/>
  <c r="J38" i="1" s="1"/>
  <c r="E39" i="1"/>
  <c r="G39" i="1" s="1"/>
  <c r="T38" i="1"/>
  <c r="U36" i="1"/>
  <c r="W36" i="1" s="1"/>
  <c r="S37" i="1" s="1"/>
  <c r="T39" i="1" l="1"/>
  <c r="E40" i="1"/>
  <c r="G40" i="1" s="1"/>
  <c r="H39" i="1"/>
  <c r="J39" i="1" s="1"/>
  <c r="U37" i="1"/>
  <c r="W37" i="1" s="1"/>
  <c r="S38" i="1" s="1"/>
  <c r="H40" i="1" l="1"/>
  <c r="J40" i="1" s="1"/>
  <c r="E41" i="1"/>
  <c r="G41" i="1" s="1"/>
  <c r="T40" i="1"/>
  <c r="U38" i="1"/>
  <c r="W38" i="1" s="1"/>
  <c r="S39" i="1" s="1"/>
  <c r="H41" i="1" l="1"/>
  <c r="J41" i="1" s="1"/>
  <c r="E42" i="1"/>
  <c r="G42" i="1" s="1"/>
  <c r="T41" i="1"/>
  <c r="U39" i="1"/>
  <c r="W39" i="1" s="1"/>
  <c r="S40" i="1" s="1"/>
  <c r="H42" i="1" l="1"/>
  <c r="J42" i="1" s="1"/>
  <c r="E43" i="1"/>
  <c r="G43" i="1" s="1"/>
  <c r="T42" i="1"/>
  <c r="U40" i="1"/>
  <c r="W40" i="1" s="1"/>
  <c r="S41" i="1" s="1"/>
  <c r="H43" i="1" l="1"/>
  <c r="J43" i="1" s="1"/>
  <c r="E44" i="1"/>
  <c r="T43" i="1"/>
  <c r="U41" i="1"/>
  <c r="W41" i="1" s="1"/>
  <c r="S42" i="1" s="1"/>
  <c r="I45" i="1" l="1"/>
  <c r="G44" i="1"/>
  <c r="T44" i="1" s="1"/>
  <c r="E45" i="1"/>
  <c r="H44" i="1"/>
  <c r="J44" i="1" s="1"/>
  <c r="U42" i="1"/>
  <c r="W42" i="1" s="1"/>
  <c r="S43" i="1" s="1"/>
  <c r="I46" i="1" l="1"/>
  <c r="H45" i="1"/>
  <c r="E46" i="1"/>
  <c r="G45" i="1"/>
  <c r="T45" i="1" s="1"/>
  <c r="U43" i="1"/>
  <c r="W43" i="1" s="1"/>
  <c r="S44" i="1" s="1"/>
  <c r="I47" i="1" l="1"/>
  <c r="H46" i="1"/>
  <c r="E47" i="1"/>
  <c r="G46" i="1"/>
  <c r="T46" i="1" s="1"/>
  <c r="U44" i="1"/>
  <c r="W44" i="1" s="1"/>
  <c r="I48" i="1" l="1"/>
  <c r="I49" i="1" s="1"/>
  <c r="H47" i="1"/>
  <c r="G47" i="1"/>
  <c r="T47" i="1" s="1"/>
  <c r="E48" i="1"/>
  <c r="S45" i="1"/>
  <c r="K45" i="1"/>
  <c r="G48" i="1" l="1"/>
  <c r="T48" i="1" s="1"/>
  <c r="E49" i="1"/>
  <c r="I50" i="1" s="1"/>
  <c r="I51" i="1" s="1"/>
  <c r="I52" i="1" s="1"/>
  <c r="I53" i="1" s="1"/>
  <c r="H48" i="1"/>
  <c r="V45" i="1"/>
  <c r="J45" i="1"/>
  <c r="U45" i="1"/>
  <c r="W45" i="1" s="1"/>
  <c r="G49" i="1" l="1"/>
  <c r="T49" i="1" s="1"/>
  <c r="E50" i="1"/>
  <c r="H49" i="1"/>
  <c r="K46" i="1"/>
  <c r="S46" i="1"/>
  <c r="G50" i="1" l="1"/>
  <c r="T50" i="1" s="1"/>
  <c r="H50" i="1"/>
  <c r="E51" i="1"/>
  <c r="U46" i="1"/>
  <c r="J46" i="1"/>
  <c r="V46" i="1"/>
  <c r="G51" i="1" l="1"/>
  <c r="T51" i="1" s="1"/>
  <c r="H51" i="1"/>
  <c r="E52" i="1"/>
  <c r="W46" i="1"/>
  <c r="S47" i="1" s="1"/>
  <c r="K47" i="1" l="1"/>
  <c r="J47" i="1" s="1"/>
  <c r="H52" i="1"/>
  <c r="E53" i="1"/>
  <c r="I54" i="1" s="1"/>
  <c r="I55" i="1" s="1"/>
  <c r="G52" i="1"/>
  <c r="U47" i="1"/>
  <c r="V47" i="1" l="1"/>
  <c r="W47" i="1" s="1"/>
  <c r="H53" i="1"/>
  <c r="G53" i="1"/>
  <c r="T53" i="1" s="1"/>
  <c r="E54" i="1"/>
  <c r="T52" i="1"/>
  <c r="S48" i="1" l="1"/>
  <c r="K48" i="1"/>
  <c r="V48" i="1" s="1"/>
  <c r="E55" i="1"/>
  <c r="E88" i="1" s="1"/>
  <c r="H54" i="1"/>
  <c r="G54" i="1"/>
  <c r="U48" i="1"/>
  <c r="J48" i="1" l="1"/>
  <c r="T54" i="1"/>
  <c r="H55" i="1"/>
  <c r="G55" i="1"/>
  <c r="T55" i="1" s="1"/>
  <c r="I56" i="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W48" i="1"/>
  <c r="K49" i="1" s="1"/>
  <c r="G88" i="1" l="1"/>
  <c r="S49" i="1"/>
  <c r="U49" i="1" s="1"/>
  <c r="J49" i="1"/>
  <c r="V49" i="1"/>
  <c r="W49" i="1" l="1"/>
  <c r="K50" i="1" s="1"/>
  <c r="S50" i="1" l="1"/>
  <c r="U50" i="1" s="1"/>
  <c r="J50" i="1"/>
  <c r="V50" i="1"/>
  <c r="W50" i="1" l="1"/>
  <c r="S51" i="1" s="1"/>
  <c r="K51" i="1" l="1"/>
  <c r="J51" i="1" s="1"/>
  <c r="U51" i="1"/>
  <c r="V51" i="1" l="1"/>
  <c r="W51" i="1" s="1"/>
  <c r="K52" i="1" s="1"/>
  <c r="S52" i="1" l="1"/>
  <c r="U52" i="1" s="1"/>
  <c r="J52" i="1"/>
  <c r="V52" i="1"/>
  <c r="W52" i="1" l="1"/>
  <c r="S53" i="1" s="1"/>
  <c r="K53" i="1" l="1"/>
  <c r="V53" i="1" s="1"/>
  <c r="U53" i="1"/>
  <c r="J53" i="1" l="1"/>
  <c r="W53" i="1"/>
  <c r="S54" i="1" s="1"/>
  <c r="K54" i="1" l="1"/>
  <c r="V54" i="1" s="1"/>
  <c r="U54" i="1"/>
  <c r="J54" i="1" l="1"/>
  <c r="W54" i="1"/>
  <c r="S55" i="1" s="1"/>
  <c r="K55" i="1" l="1"/>
  <c r="V55" i="1" s="1"/>
  <c r="U55" i="1"/>
  <c r="J55" i="1" l="1"/>
  <c r="W55" i="1"/>
  <c r="S56" i="1" s="1"/>
  <c r="K56" i="1" l="1"/>
  <c r="V56" i="1" s="1"/>
  <c r="U56" i="1"/>
  <c r="J56" i="1" l="1"/>
  <c r="W56" i="1"/>
  <c r="K57" i="1" s="1"/>
  <c r="S57" i="1" l="1"/>
  <c r="U57" i="1" s="1"/>
  <c r="V57" i="1"/>
  <c r="J57" i="1"/>
  <c r="W57" i="1" l="1"/>
  <c r="S58" i="1" s="1"/>
  <c r="K58" i="1" l="1"/>
  <c r="V58" i="1" s="1"/>
  <c r="U58" i="1"/>
  <c r="J58" i="1" l="1"/>
  <c r="W58" i="1"/>
  <c r="S59" i="1" s="1"/>
  <c r="K59" i="1" l="1"/>
  <c r="J59" i="1" s="1"/>
  <c r="U59" i="1"/>
  <c r="V59" i="1" l="1"/>
  <c r="W59" i="1" s="1"/>
  <c r="K60" i="1" l="1"/>
  <c r="V60" i="1" s="1"/>
  <c r="S60" i="1"/>
  <c r="U60" i="1" s="1"/>
  <c r="J60" i="1" l="1"/>
  <c r="W60" i="1"/>
  <c r="K61" i="1" s="1"/>
  <c r="S61" i="1" l="1"/>
  <c r="U61" i="1" s="1"/>
  <c r="J61" i="1"/>
  <c r="V61" i="1"/>
  <c r="W61" i="1" l="1"/>
  <c r="K62" i="1" s="1"/>
  <c r="S62" i="1" l="1"/>
  <c r="U62" i="1" s="1"/>
  <c r="J62" i="1"/>
  <c r="V62" i="1"/>
  <c r="W62" i="1" l="1"/>
  <c r="K63" i="1" s="1"/>
  <c r="S63" i="1" l="1"/>
  <c r="U63" i="1" s="1"/>
  <c r="J63" i="1"/>
  <c r="V63" i="1"/>
  <c r="W63" i="1" l="1"/>
  <c r="K64" i="1" s="1"/>
  <c r="S64" i="1" l="1"/>
  <c r="U64" i="1" s="1"/>
  <c r="J64" i="1"/>
  <c r="V64" i="1"/>
  <c r="W64" i="1" l="1"/>
  <c r="K65" i="1" s="1"/>
  <c r="S65" i="1" l="1"/>
  <c r="U65" i="1" s="1"/>
  <c r="J65" i="1"/>
  <c r="V65" i="1"/>
  <c r="W65" i="1" l="1"/>
  <c r="K66" i="1" s="1"/>
  <c r="S66" i="1" l="1"/>
  <c r="U66" i="1" s="1"/>
  <c r="J66" i="1"/>
  <c r="V66" i="1"/>
  <c r="W66" i="1" l="1"/>
  <c r="K67" i="1" s="1"/>
  <c r="S67" i="1" l="1"/>
  <c r="U67" i="1" s="1"/>
  <c r="J67" i="1"/>
  <c r="V67" i="1"/>
  <c r="W67" i="1" l="1"/>
  <c r="K68" i="1" s="1"/>
  <c r="S68" i="1" l="1"/>
  <c r="U68" i="1" s="1"/>
  <c r="J68" i="1"/>
  <c r="V68" i="1"/>
  <c r="W68" i="1" l="1"/>
  <c r="K69" i="1" s="1"/>
  <c r="S69" i="1" l="1"/>
  <c r="U69" i="1" s="1"/>
  <c r="J69" i="1"/>
  <c r="V69" i="1"/>
  <c r="W69" i="1" l="1"/>
  <c r="K70" i="1" s="1"/>
  <c r="S70" i="1" l="1"/>
  <c r="U70" i="1" s="1"/>
  <c r="J70" i="1"/>
  <c r="V70" i="1"/>
  <c r="W70" i="1" l="1"/>
  <c r="K71" i="1" s="1"/>
  <c r="S71" i="1" l="1"/>
  <c r="U71" i="1" s="1"/>
  <c r="J71" i="1"/>
  <c r="V71" i="1"/>
  <c r="W71" i="1" l="1"/>
  <c r="K72" i="1" s="1"/>
  <c r="S72" i="1" l="1"/>
  <c r="U72" i="1" s="1"/>
  <c r="J72" i="1"/>
  <c r="V72" i="1"/>
  <c r="W72" i="1" l="1"/>
  <c r="K73" i="1" s="1"/>
  <c r="S73" i="1" l="1"/>
  <c r="U73" i="1" s="1"/>
  <c r="J73" i="1"/>
  <c r="V73" i="1"/>
  <c r="W73" i="1" l="1"/>
  <c r="K74" i="1" s="1"/>
  <c r="S74" i="1" l="1"/>
  <c r="U74" i="1" s="1"/>
  <c r="J74" i="1"/>
  <c r="V74" i="1"/>
  <c r="W74" i="1" l="1"/>
  <c r="K75" i="1" s="1"/>
  <c r="S75" i="1" l="1"/>
  <c r="U75" i="1" s="1"/>
  <c r="J75" i="1"/>
  <c r="V75" i="1"/>
  <c r="W75" i="1" l="1"/>
  <c r="K76" i="1" s="1"/>
  <c r="S76" i="1" l="1"/>
  <c r="U76" i="1" s="1"/>
  <c r="J76" i="1"/>
  <c r="V76" i="1"/>
  <c r="W76" i="1" l="1"/>
  <c r="K77" i="1" s="1"/>
  <c r="S77" i="1" l="1"/>
  <c r="U77" i="1" s="1"/>
  <c r="J77" i="1"/>
  <c r="V77" i="1"/>
  <c r="W77" i="1" l="1"/>
  <c r="K78" i="1" s="1"/>
  <c r="S78" i="1" l="1"/>
  <c r="U78" i="1" s="1"/>
  <c r="J78" i="1"/>
  <c r="V78" i="1"/>
  <c r="W78" i="1" l="1"/>
  <c r="K79" i="1" s="1"/>
  <c r="S79" i="1" l="1"/>
  <c r="U79" i="1" s="1"/>
  <c r="J79" i="1"/>
  <c r="V79" i="1"/>
  <c r="W79" i="1" l="1"/>
  <c r="K80" i="1" s="1"/>
  <c r="S80" i="1" l="1"/>
  <c r="U80" i="1" s="1"/>
  <c r="J80" i="1"/>
  <c r="V80" i="1"/>
  <c r="W80" i="1" l="1"/>
  <c r="K81" i="1" s="1"/>
  <c r="S81" i="1" l="1"/>
  <c r="U81" i="1" s="1"/>
  <c r="J81" i="1"/>
  <c r="V81" i="1"/>
  <c r="W81" i="1" l="1"/>
  <c r="K82" i="1" s="1"/>
  <c r="S82" i="1" l="1"/>
  <c r="U82" i="1" s="1"/>
  <c r="J82" i="1"/>
  <c r="V82" i="1"/>
  <c r="W82" i="1" l="1"/>
  <c r="K83" i="1" s="1"/>
  <c r="S83" i="1" l="1"/>
  <c r="U83" i="1" s="1"/>
  <c r="J83" i="1"/>
  <c r="V83" i="1"/>
  <c r="W83" i="1" l="1"/>
  <c r="K84" i="1" s="1"/>
  <c r="S84" i="1" l="1"/>
  <c r="U84" i="1" s="1"/>
  <c r="J84" i="1"/>
  <c r="V84" i="1"/>
  <c r="W84" i="1" l="1"/>
  <c r="K85" i="1" s="1"/>
  <c r="S85" i="1" l="1"/>
  <c r="U85" i="1" s="1"/>
  <c r="U87" i="1" s="1"/>
  <c r="J85" i="1"/>
  <c r="V85" i="1"/>
  <c r="W85" i="1" l="1"/>
</calcChain>
</file>

<file path=xl/comments1.xml><?xml version="1.0" encoding="utf-8"?>
<comments xmlns="http://schemas.openxmlformats.org/spreadsheetml/2006/main">
  <authors>
    <author>frenkiel</author>
  </authors>
  <commentList>
    <comment ref="N1" authorId="0">
      <text>
        <r>
          <rPr>
            <b/>
            <sz val="8"/>
            <color indexed="81"/>
            <rFont val="Tahoma"/>
            <family val="2"/>
          </rPr>
          <t>frenkiel:</t>
        </r>
        <r>
          <rPr>
            <sz val="8"/>
            <color indexed="81"/>
            <rFont val="Tahoma"/>
            <family val="2"/>
          </rPr>
          <t xml:space="preserve">
This is left at zero in the nominal case, so that all amounts are in 2011 dollars.  This allows amounts and charts to be more understandable, but doesn't affect the conclusions.  If a 3% inflation is inserted, for example, salary and stock and bond earnings will automatically go up by 3%.  Final salary, 401K value, and social security will become very high, but the % savings to achieve a certain retirement will not change appreciably.  According the the calculations the spreadsheet uses, for example, the necessary savings rate for 3% inflation would go up from 10% to 10.2% </t>
        </r>
      </text>
    </comment>
    <comment ref="N2" authorId="0">
      <text>
        <r>
          <rPr>
            <b/>
            <sz val="8"/>
            <color indexed="81"/>
            <rFont val="Tahoma"/>
            <family val="2"/>
          </rPr>
          <t>frenkiel:</t>
        </r>
        <r>
          <rPr>
            <sz val="8"/>
            <color indexed="81"/>
            <rFont val="Tahoma"/>
            <family val="2"/>
          </rPr>
          <t xml:space="preserve">
the % of gross salary that is put in a 401K</t>
        </r>
      </text>
    </comment>
    <comment ref="N3" authorId="0">
      <text>
        <r>
          <rPr>
            <b/>
            <sz val="8"/>
            <color indexed="81"/>
            <rFont val="Tahoma"/>
            <family val="2"/>
          </rPr>
          <t>frenkiel:</t>
        </r>
        <r>
          <rPr>
            <sz val="8"/>
            <color indexed="81"/>
            <rFont val="Tahoma"/>
            <family val="2"/>
          </rPr>
          <t xml:space="preserve">
the % of employee's contribution that the company will match.  Not that there is usually a cap on the total amount, and large contributions (say SR &gt; 10%) may not be matched.  For such situations it is necessary to adjust the value of MM.</t>
        </r>
      </text>
    </comment>
    <comment ref="N4" authorId="0">
      <text>
        <r>
          <rPr>
            <b/>
            <sz val="8"/>
            <color indexed="81"/>
            <rFont val="Tahoma"/>
            <family val="2"/>
          </rPr>
          <t>frenkiel:</t>
        </r>
        <r>
          <rPr>
            <sz val="8"/>
            <color indexed="81"/>
            <rFont val="Tahoma"/>
            <family val="2"/>
          </rPr>
          <t xml:space="preserve">
This is the amount of pre-retirement pre-tax income that is desired in retirement.  100% implies that you will continue to spend the same amount of money after retirement that you were spending before retirement.  This amount is reduced by SR, because that amount was not available for spending before retirement.  Part of this amount will come from Social Security (ar age 63, if retired) and the rest will come from the 401K.</t>
        </r>
      </text>
    </comment>
    <comment ref="AC4" authorId="0">
      <text>
        <r>
          <rPr>
            <b/>
            <sz val="8"/>
            <color indexed="81"/>
            <rFont val="Tahoma"/>
            <family val="2"/>
          </rPr>
          <t>frenkiel:</t>
        </r>
        <r>
          <rPr>
            <sz val="8"/>
            <color indexed="81"/>
            <rFont val="Tahoma"/>
            <family val="2"/>
          </rPr>
          <t xml:space="preserve">
Varied % stock is the base case used in the plan.  To switch to all stocks or all bonds or 50% stocks and 50% bonds copy the appropriate column below and paste in column M</t>
        </r>
      </text>
    </comment>
    <comment ref="D5" authorId="0">
      <text>
        <r>
          <rPr>
            <b/>
            <sz val="8"/>
            <color indexed="81"/>
            <rFont val="Tahoma"/>
            <family val="2"/>
          </rPr>
          <t>frenkiel:</t>
        </r>
        <r>
          <rPr>
            <sz val="8"/>
            <color indexed="81"/>
            <rFont val="Tahoma"/>
            <family val="2"/>
          </rPr>
          <t xml:space="preserve">
This assumes that early raises are significantly higher than inflation, and reduce over time until they equal inflation</t>
        </r>
      </text>
    </comment>
    <comment ref="F6" authorId="0">
      <text>
        <r>
          <rPr>
            <b/>
            <sz val="8"/>
            <color indexed="81"/>
            <rFont val="Tahoma"/>
            <family val="2"/>
          </rPr>
          <t>frenkiel:</t>
        </r>
        <r>
          <rPr>
            <sz val="8"/>
            <color indexed="81"/>
            <rFont val="Tahoma"/>
            <family val="2"/>
          </rPr>
          <t xml:space="preserve">
This is estimated based on retirement age.  Full retirement age is taken to be 1 year older than today (67) and the amount is less for retirement earlier and more for retirement later (down to a minimum at age 63 and a max at age 71)</t>
        </r>
      </text>
    </comment>
    <comment ref="J6" authorId="0">
      <text>
        <r>
          <rPr>
            <b/>
            <sz val="8"/>
            <color indexed="81"/>
            <rFont val="Tahoma"/>
            <family val="2"/>
          </rPr>
          <t>frenkiel:</t>
        </r>
        <r>
          <rPr>
            <sz val="8"/>
            <color indexed="81"/>
            <rFont val="Tahoma"/>
            <family val="2"/>
          </rPr>
          <t xml:space="preserve">
This is income before tax but after money is contributed to 401K.  After retirement, it is Social Security plus money taken from 401K to achieve the specified RP.
</t>
        </r>
      </text>
    </comment>
    <comment ref="N6" authorId="0">
      <text>
        <r>
          <rPr>
            <b/>
            <sz val="8"/>
            <color indexed="81"/>
            <rFont val="Tahoma"/>
            <family val="2"/>
          </rPr>
          <t>frenkiel:</t>
        </r>
        <r>
          <rPr>
            <sz val="8"/>
            <color indexed="81"/>
            <rFont val="Tahoma"/>
            <family val="2"/>
          </rPr>
          <t xml:space="preserve">
The historical 50- year value for total annual gain of a portfolio of 60% stocks and 40% bonds is 4.7% over inflation
</t>
        </r>
      </text>
    </comment>
  </commentList>
</comments>
</file>

<file path=xl/sharedStrings.xml><?xml version="1.0" encoding="utf-8"?>
<sst xmlns="http://schemas.openxmlformats.org/spreadsheetml/2006/main" count="59" uniqueCount="27">
  <si>
    <t>year</t>
  </si>
  <si>
    <t>my raise</t>
  </si>
  <si>
    <t>my salary</t>
  </si>
  <si>
    <t>SR (sav rate)         =</t>
  </si>
  <si>
    <t>II (ann infl)           =</t>
  </si>
  <si>
    <t>into 401K</t>
  </si>
  <si>
    <t>from 401K</t>
  </si>
  <si>
    <t>MM (company match) =</t>
  </si>
  <si>
    <t>SS</t>
  </si>
  <si>
    <t>my age</t>
  </si>
  <si>
    <t>cum inflation</t>
  </si>
  <si>
    <t>ret income</t>
  </si>
  <si>
    <t>desired</t>
  </si>
  <si>
    <t>boy 401K val</t>
  </si>
  <si>
    <t>contribution</t>
  </si>
  <si>
    <t>earnings</t>
  </si>
  <si>
    <t>RY (retirement year) =</t>
  </si>
  <si>
    <t>eoy 401K</t>
  </si>
  <si>
    <t>income after</t>
  </si>
  <si>
    <t>INCOME</t>
  </si>
  <si>
    <t>RP (% of inc in retirement)=</t>
  </si>
  <si>
    <t>over inflation</t>
  </si>
  <si>
    <t>with inflation</t>
  </si>
  <si>
    <t xml:space="preserve"> </t>
  </si>
  <si>
    <r>
      <t xml:space="preserve">PE (percent earnings </t>
    </r>
    <r>
      <rPr>
        <b/>
        <u/>
        <sz val="10"/>
        <rFont val="Arial"/>
        <family val="2"/>
      </rPr>
      <t>over inflation</t>
    </r>
    <r>
      <rPr>
        <sz val="10"/>
        <rFont val="Arial"/>
      </rPr>
      <t>)=</t>
    </r>
  </si>
  <si>
    <t>(based in historical 60/40 portfolio)</t>
  </si>
  <si>
    <t xml:space="preserve">retire at age 70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</si>
</sst>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00"/>
  </numFmts>
  <fonts count="7" x14ac:knownFonts="1">
    <font>
      <sz val="10"/>
      <name val="Arial"/>
    </font>
    <font>
      <sz val="8"/>
      <name val="Arial"/>
      <family val="2"/>
    </font>
    <font>
      <b/>
      <sz val="10"/>
      <name val="Arial"/>
      <family val="2"/>
    </font>
    <font>
      <sz val="8"/>
      <color indexed="81"/>
      <name val="Tahoma"/>
      <family val="2"/>
    </font>
    <font>
      <b/>
      <sz val="8"/>
      <color indexed="81"/>
      <name val="Tahoma"/>
      <family val="2"/>
    </font>
    <font>
      <b/>
      <u/>
      <sz val="1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4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38" fontId="0" fillId="0" borderId="0" xfId="0" applyNumberFormat="1"/>
    <xf numFmtId="2" fontId="0" fillId="0" borderId="0" xfId="0" applyNumberFormat="1"/>
    <xf numFmtId="164" fontId="0" fillId="0" borderId="0" xfId="0" applyNumberFormat="1"/>
    <xf numFmtId="0" fontId="0" fillId="2" borderId="0" xfId="0" applyFill="1" applyBorder="1"/>
    <xf numFmtId="0" fontId="0" fillId="3" borderId="0" xfId="0" applyFill="1" applyBorder="1"/>
    <xf numFmtId="0" fontId="0" fillId="4" borderId="0" xfId="0" applyFill="1"/>
    <xf numFmtId="0" fontId="0" fillId="5" borderId="0" xfId="0" applyFill="1"/>
    <xf numFmtId="9" fontId="2" fillId="0" borderId="0" xfId="0" applyNumberFormat="1" applyFont="1"/>
    <xf numFmtId="0" fontId="0" fillId="6" borderId="0" xfId="0" applyFill="1"/>
    <xf numFmtId="9" fontId="0" fillId="3" borderId="1" xfId="0" applyNumberFormat="1" applyFill="1" applyBorder="1"/>
    <xf numFmtId="9" fontId="0" fillId="6" borderId="1" xfId="0" applyNumberFormat="1" applyFill="1" applyBorder="1"/>
    <xf numFmtId="9" fontId="0" fillId="4" borderId="1" xfId="0" applyNumberFormat="1" applyFill="1" applyBorder="1"/>
    <xf numFmtId="0" fontId="0" fillId="5" borderId="1" xfId="0" applyFill="1" applyBorder="1"/>
    <xf numFmtId="9" fontId="0" fillId="0" borderId="0" xfId="0" applyNumberFormat="1"/>
    <xf numFmtId="9" fontId="0" fillId="0" borderId="0" xfId="0" applyNumberFormat="1" applyFill="1" applyBorder="1"/>
    <xf numFmtId="0" fontId="0" fillId="0" borderId="0" xfId="0" applyFill="1" applyBorder="1"/>
    <xf numFmtId="165" fontId="0" fillId="0" borderId="0" xfId="0" applyNumberFormat="1"/>
    <xf numFmtId="10" fontId="0" fillId="0" borderId="0" xfId="0" applyNumberFormat="1"/>
    <xf numFmtId="166" fontId="0" fillId="0" borderId="0" xfId="0" applyNumberFormat="1"/>
    <xf numFmtId="165" fontId="0" fillId="7" borderId="1" xfId="0" applyNumberFormat="1" applyFill="1" applyBorder="1"/>
    <xf numFmtId="165" fontId="0" fillId="2" borderId="1" xfId="0" applyNumberFormat="1" applyFill="1" applyBorder="1"/>
    <xf numFmtId="2" fontId="6" fillId="7" borderId="0" xfId="0" applyNumberFormat="1" applyFont="1" applyFill="1"/>
    <xf numFmtId="2" fontId="6" fillId="0" borderId="0" xfId="0" applyNumberFormat="1" applyFont="1"/>
    <xf numFmtId="38" fontId="2" fillId="0" borderId="0" xfId="0" applyNumberFormat="1"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val>
            <c:numRef>
              <c:f>Sheet1!#REF!</c:f>
              <c:numCache>
                <c:formatCode>General</c:formatCode>
                <c:ptCount val="1"/>
                <c:pt idx="0">
                  <c:v>1</c:v>
                </c:pt>
              </c:numCache>
            </c:numRef>
          </c:val>
          <c:smooth val="0"/>
        </c:ser>
        <c:ser>
          <c:idx val="1"/>
          <c:order val="1"/>
          <c:spPr>
            <a:ln w="38100">
              <a:solidFill>
                <a:srgbClr val="FF00FF"/>
              </a:solidFill>
              <a:prstDash val="solid"/>
            </a:ln>
          </c:spPr>
          <c:marker>
            <c:symbol val="none"/>
          </c:marker>
          <c:val>
            <c:numRef>
              <c:f>Sheet1!#REF!</c:f>
              <c:numCache>
                <c:formatCode>General</c:formatCode>
                <c:ptCount val="1"/>
                <c:pt idx="0">
                  <c:v>1</c:v>
                </c:pt>
              </c:numCache>
            </c:numRef>
          </c:val>
          <c:smooth val="0"/>
        </c:ser>
        <c:ser>
          <c:idx val="2"/>
          <c:order val="2"/>
          <c:spPr>
            <a:ln w="38100">
              <a:solidFill>
                <a:srgbClr val="FFFF00"/>
              </a:solidFill>
              <a:prstDash val="solid"/>
            </a:ln>
          </c:spPr>
          <c:marker>
            <c:symbol val="none"/>
          </c:marker>
          <c:val>
            <c:numRef>
              <c:f>Sheet1!#REF!</c:f>
              <c:numCache>
                <c:formatCode>General</c:formatCode>
                <c:ptCount val="1"/>
                <c:pt idx="0">
                  <c:v>1</c:v>
                </c:pt>
              </c:numCache>
            </c:numRef>
          </c:val>
          <c:smooth val="0"/>
        </c:ser>
        <c:dLbls>
          <c:showLegendKey val="0"/>
          <c:showVal val="0"/>
          <c:showCatName val="0"/>
          <c:showSerName val="0"/>
          <c:showPercent val="0"/>
          <c:showBubbleSize val="0"/>
        </c:dLbls>
        <c:marker val="1"/>
        <c:smooth val="0"/>
        <c:axId val="70956032"/>
        <c:axId val="62020928"/>
      </c:lineChart>
      <c:catAx>
        <c:axId val="70956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62020928"/>
        <c:crosses val="autoZero"/>
        <c:auto val="1"/>
        <c:lblAlgn val="ctr"/>
        <c:lblOffset val="100"/>
        <c:tickLblSkip val="1"/>
        <c:tickMarkSkip val="1"/>
        <c:noMultiLvlLbl val="0"/>
      </c:catAx>
      <c:valAx>
        <c:axId val="62020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709560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80"/>
                </a:solidFill>
                <a:latin typeface="Arial"/>
                <a:ea typeface="Arial"/>
                <a:cs typeface="Arial"/>
              </a:defRPr>
            </a:pPr>
            <a:r>
              <a:rPr lang="en-US"/>
              <a:t>VALUE OF specified 401K</a:t>
            </a:r>
          </a:p>
        </c:rich>
      </c:tx>
      <c:layout>
        <c:manualLayout>
          <c:xMode val="edge"/>
          <c:yMode val="edge"/>
          <c:x val="0.37772422514982235"/>
          <c:y val="1.3368983957219251E-2"/>
        </c:manualLayout>
      </c:layout>
      <c:overlay val="0"/>
      <c:spPr>
        <a:noFill/>
        <a:ln w="25400">
          <a:noFill/>
        </a:ln>
      </c:spPr>
    </c:title>
    <c:autoTitleDeleted val="0"/>
    <c:plotArea>
      <c:layout>
        <c:manualLayout>
          <c:layoutTarget val="inner"/>
          <c:xMode val="edge"/>
          <c:yMode val="edge"/>
          <c:x val="0.1065375932449264"/>
          <c:y val="0.18716577540106952"/>
          <c:w val="0.87651383533325811"/>
          <c:h val="0.62834224598930477"/>
        </c:manualLayout>
      </c:layout>
      <c:lineChart>
        <c:grouping val="standard"/>
        <c:varyColors val="0"/>
        <c:ser>
          <c:idx val="0"/>
          <c:order val="0"/>
          <c:spPr>
            <a:ln w="38100">
              <a:solidFill>
                <a:srgbClr val="000080"/>
              </a:solidFill>
              <a:prstDash val="solid"/>
            </a:ln>
          </c:spPr>
          <c:marker>
            <c:symbol val="none"/>
          </c:marker>
          <c:val>
            <c:numRef>
              <c:f>Sheet1!$W$7:$W$85</c:f>
              <c:numCache>
                <c:formatCode>#,##0_);[Red]\(#,##0\)</c:formatCode>
                <c:ptCount val="79"/>
                <c:pt idx="0">
                  <c:v>8671.4750000000004</c:v>
                </c:pt>
                <c:pt idx="1">
                  <c:v>18704.371574999997</c:v>
                </c:pt>
                <c:pt idx="2">
                  <c:v>30259.016626274999</c:v>
                </c:pt>
                <c:pt idx="3">
                  <c:v>43512.522021698176</c:v>
                </c:pt>
                <c:pt idx="4">
                  <c:v>58660.43222178494</c:v>
                </c:pt>
                <c:pt idx="5">
                  <c:v>75918.527187631655</c:v>
                </c:pt>
                <c:pt idx="6">
                  <c:v>95269.969966934732</c:v>
                </c:pt>
                <c:pt idx="7">
                  <c:v>116921.81681139547</c:v>
                </c:pt>
                <c:pt idx="8">
                  <c:v>141099.81941230013</c:v>
                </c:pt>
                <c:pt idx="9">
                  <c:v>168050.02957586007</c:v>
                </c:pt>
                <c:pt idx="10">
                  <c:v>198040.53736614287</c:v>
                </c:pt>
                <c:pt idx="11">
                  <c:v>231192.84703192455</c:v>
                </c:pt>
                <c:pt idx="12">
                  <c:v>267793.04395640083</c:v>
                </c:pt>
                <c:pt idx="13">
                  <c:v>308151.37342921272</c:v>
                </c:pt>
                <c:pt idx="14">
                  <c:v>352604.20752583956</c:v>
                </c:pt>
                <c:pt idx="15">
                  <c:v>401516.16876503552</c:v>
                </c:pt>
                <c:pt idx="16">
                  <c:v>455282.42288263491</c:v>
                </c:pt>
                <c:pt idx="17">
                  <c:v>514102.65893219708</c:v>
                </c:pt>
                <c:pt idx="18">
                  <c:v>578402.59273707948</c:v>
                </c:pt>
                <c:pt idx="19">
                  <c:v>648642.182607622</c:v>
                </c:pt>
                <c:pt idx="20">
                  <c:v>725318.32450738782</c:v>
                </c:pt>
                <c:pt idx="21">
                  <c:v>808967.75708699471</c:v>
                </c:pt>
                <c:pt idx="22">
                  <c:v>900170.19283893285</c:v>
                </c:pt>
                <c:pt idx="23">
                  <c:v>999551.69288201991</c:v>
                </c:pt>
                <c:pt idx="24">
                  <c:v>1107788.3042362041</c:v>
                </c:pt>
                <c:pt idx="25">
                  <c:v>1225609.9799047513</c:v>
                </c:pt>
                <c:pt idx="26">
                  <c:v>1353479.5838870474</c:v>
                </c:pt>
                <c:pt idx="27">
                  <c:v>1492200.0764418691</c:v>
                </c:pt>
                <c:pt idx="28">
                  <c:v>1642637.1238612777</c:v>
                </c:pt>
                <c:pt idx="29">
                  <c:v>1805723.9531779825</c:v>
                </c:pt>
                <c:pt idx="30">
                  <c:v>1982466.5814754548</c:v>
                </c:pt>
                <c:pt idx="31">
                  <c:v>2173949.4486689158</c:v>
                </c:pt>
                <c:pt idx="32">
                  <c:v>2381341.484848869</c:v>
                </c:pt>
                <c:pt idx="33">
                  <c:v>2605902.6456736522</c:v>
                </c:pt>
                <c:pt idx="34">
                  <c:v>2848990.951876686</c:v>
                </c:pt>
                <c:pt idx="35">
                  <c:v>3112070.071731938</c:v>
                </c:pt>
                <c:pt idx="36">
                  <c:v>3396717.488312867</c:v>
                </c:pt>
                <c:pt idx="37">
                  <c:v>3704633.2966022547</c:v>
                </c:pt>
                <c:pt idx="38">
                  <c:v>3742044.932097537</c:v>
                </c:pt>
                <c:pt idx="39">
                  <c:v>3774901.9096756633</c:v>
                </c:pt>
                <c:pt idx="40">
                  <c:v>3802630.4600615036</c:v>
                </c:pt>
                <c:pt idx="41">
                  <c:v>3885084.1225909409</c:v>
                </c:pt>
                <c:pt idx="42">
                  <c:v>3967576.2506482862</c:v>
                </c:pt>
                <c:pt idx="43">
                  <c:v>4049920.4920845823</c:v>
                </c:pt>
                <c:pt idx="44">
                  <c:v>4131910.4662155649</c:v>
                </c:pt>
                <c:pt idx="45">
                  <c:v>4213318.0512418468</c:v>
                </c:pt>
                <c:pt idx="46">
                  <c:v>4293891.5346889831</c:v>
                </c:pt>
                <c:pt idx="47">
                  <c:v>4373353.6161665935</c:v>
                </c:pt>
                <c:pt idx="48">
                  <c:v>4451399.2509171776</c:v>
                </c:pt>
                <c:pt idx="49">
                  <c:v>4527693.3217327287</c:v>
                </c:pt>
                <c:pt idx="50">
                  <c:v>4601868.1258559255</c:v>
                </c:pt>
                <c:pt idx="51">
                  <c:v>4673520.6624471014</c:v>
                </c:pt>
                <c:pt idx="52">
                  <c:v>4742209.7050828058</c:v>
                </c:pt>
                <c:pt idx="53">
                  <c:v>4807452.6425502785</c:v>
                </c:pt>
                <c:pt idx="54">
                  <c:v>4868722.0699080294</c:v>
                </c:pt>
                <c:pt idx="55">
                  <c:v>4925442.1103887688</c:v>
                </c:pt>
                <c:pt idx="56">
                  <c:v>4976984.4472194593</c:v>
                </c:pt>
                <c:pt idx="57">
                  <c:v>5022664.0428160354</c:v>
                </c:pt>
                <c:pt idx="58">
                  <c:v>5061734.521068369</c:v>
                </c:pt>
                <c:pt idx="59">
                  <c:v>5093383.186554797</c:v>
                </c:pt>
                <c:pt idx="60">
                  <c:v>5116725.6525046052</c:v>
                </c:pt>
                <c:pt idx="61">
                  <c:v>5130800.0471501006</c:v>
                </c:pt>
                <c:pt idx="62">
                  <c:v>5134560.7657653783</c:v>
                </c:pt>
                <c:pt idx="63">
                  <c:v>5126871.7331635738</c:v>
                </c:pt>
                <c:pt idx="64">
                  <c:v>5106499.1387044583</c:v>
                </c:pt>
                <c:pt idx="65">
                  <c:v>5072103.6029346092</c:v>
                </c:pt>
                <c:pt idx="66">
                  <c:v>5022231.7318269787</c:v>
                </c:pt>
                <c:pt idx="67">
                  <c:v>4955307.0111880545</c:v>
                </c:pt>
                <c:pt idx="68">
                  <c:v>4869619.9901402444</c:v>
                </c:pt>
                <c:pt idx="69">
                  <c:v>4763317.6986444741</c:v>
                </c:pt>
                <c:pt idx="70">
                  <c:v>4634392.2397814319</c:v>
                </c:pt>
                <c:pt idx="71">
                  <c:v>4480668.4929361762</c:v>
                </c:pt>
                <c:pt idx="72">
                  <c:v>4299790.859104583</c:v>
                </c:pt>
                <c:pt idx="73">
                  <c:v>4089208.9742343263</c:v>
                </c:pt>
                <c:pt idx="74">
                  <c:v>3846162.310798421</c:v>
                </c:pt>
                <c:pt idx="75">
                  <c:v>3567663.5816443926</c:v>
                </c:pt>
                <c:pt idx="76">
                  <c:v>3250480.8535329383</c:v>
                </c:pt>
                <c:pt idx="77">
                  <c:v>2891118.2706399597</c:v>
                </c:pt>
                <c:pt idx="78">
                  <c:v>2485795.2806057716</c:v>
                </c:pt>
              </c:numCache>
            </c:numRef>
          </c:val>
          <c:smooth val="0"/>
        </c:ser>
        <c:dLbls>
          <c:showLegendKey val="0"/>
          <c:showVal val="0"/>
          <c:showCatName val="0"/>
          <c:showSerName val="0"/>
          <c:showPercent val="0"/>
          <c:showBubbleSize val="0"/>
        </c:dLbls>
        <c:marker val="1"/>
        <c:smooth val="0"/>
        <c:axId val="70958592"/>
        <c:axId val="66028672"/>
      </c:lineChart>
      <c:catAx>
        <c:axId val="709585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2179202175999184"/>
              <c:y val="0.898395721925133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028672"/>
        <c:crosses val="autoZero"/>
        <c:auto val="1"/>
        <c:lblAlgn val="ctr"/>
        <c:lblOffset val="100"/>
        <c:tickLblSkip val="2"/>
        <c:tickMarkSkip val="1"/>
        <c:noMultiLvlLbl val="0"/>
      </c:catAx>
      <c:valAx>
        <c:axId val="66028672"/>
        <c:scaling>
          <c:orientation val="minMax"/>
        </c:scaling>
        <c:delete val="0"/>
        <c:axPos val="l"/>
        <c:majorGridlines>
          <c:spPr>
            <a:ln w="3175">
              <a:solidFill>
                <a:srgbClr val="000000"/>
              </a:solidFill>
              <a:prstDash val="solid"/>
            </a:ln>
          </c:spPr>
        </c:majorGridlines>
        <c:numFmt formatCode="#,##0_);[Red]\(#,##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958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ANNUAL BEFORE TAX SPENDABLE INCOME</a:t>
            </a:r>
          </a:p>
          <a:p>
            <a:pPr>
              <a:defRPr sz="1050" b="0" i="0" u="none" strike="noStrike" baseline="0">
                <a:solidFill>
                  <a:srgbClr val="000000"/>
                </a:solidFill>
                <a:latin typeface="Arial"/>
                <a:ea typeface="Arial"/>
                <a:cs typeface="Arial"/>
              </a:defRPr>
            </a:pPr>
            <a:r>
              <a:rPr lang="en-US" sz="1200" b="1" i="0" u="sng" strike="noStrike" baseline="0">
                <a:solidFill>
                  <a:srgbClr val="000080"/>
                </a:solidFill>
                <a:latin typeface="Arial"/>
                <a:cs typeface="Arial"/>
              </a:rPr>
              <a:t>specified 401K </a:t>
            </a:r>
            <a:r>
              <a:rPr lang="en-US" sz="1200" b="1" i="0" u="none" strike="noStrike" baseline="0">
                <a:solidFill>
                  <a:srgbClr val="000000"/>
                </a:solidFill>
                <a:latin typeface="Arial"/>
                <a:cs typeface="Arial"/>
              </a:rPr>
              <a:t> vs </a:t>
            </a:r>
            <a:r>
              <a:rPr lang="en-US" sz="1200" b="1" i="0" u="sng" strike="noStrike" baseline="0">
                <a:solidFill>
                  <a:srgbClr val="FF00FF"/>
                </a:solidFill>
                <a:latin typeface="Arial"/>
                <a:cs typeface="Arial"/>
              </a:rPr>
              <a:t>no 401K</a:t>
            </a:r>
            <a:r>
              <a:rPr lang="en-US" sz="1200" b="1" i="0" u="none" strike="noStrike" baseline="0">
                <a:solidFill>
                  <a:srgbClr val="000000"/>
                </a:solidFill>
                <a:latin typeface="Arial"/>
                <a:cs typeface="Arial"/>
              </a:rPr>
              <a:t> </a:t>
            </a:r>
          </a:p>
        </c:rich>
      </c:tx>
      <c:layout>
        <c:manualLayout>
          <c:xMode val="edge"/>
          <c:yMode val="edge"/>
          <c:x val="0.28657799274486095"/>
          <c:y val="3.3248081841432228E-2"/>
        </c:manualLayout>
      </c:layout>
      <c:overlay val="0"/>
      <c:spPr>
        <a:noFill/>
        <a:ln w="25400">
          <a:noFill/>
        </a:ln>
      </c:spPr>
    </c:title>
    <c:autoTitleDeleted val="0"/>
    <c:plotArea>
      <c:layout>
        <c:manualLayout>
          <c:layoutTarget val="inner"/>
          <c:xMode val="edge"/>
          <c:yMode val="edge"/>
          <c:x val="8.9480048367593712E-2"/>
          <c:y val="0.18158590451404716"/>
          <c:w val="0.8863361547762999"/>
          <c:h val="0.64705963157822433"/>
        </c:manualLayout>
      </c:layout>
      <c:lineChart>
        <c:grouping val="standard"/>
        <c:varyColors val="0"/>
        <c:ser>
          <c:idx val="0"/>
          <c:order val="0"/>
          <c:spPr>
            <a:ln w="38100">
              <a:solidFill>
                <a:srgbClr val="000080"/>
              </a:solidFill>
              <a:prstDash val="solid"/>
            </a:ln>
          </c:spPr>
          <c:marker>
            <c:symbol val="none"/>
          </c:marker>
          <c:val>
            <c:numRef>
              <c:f>Sheet1!$J$7:$J$85</c:f>
              <c:numCache>
                <c:formatCode>#,##0_);[Red]\(#,##0\)</c:formatCode>
                <c:ptCount val="79"/>
                <c:pt idx="0">
                  <c:v>45000</c:v>
                </c:pt>
                <c:pt idx="1">
                  <c:v>48600</c:v>
                </c:pt>
                <c:pt idx="2">
                  <c:v>52488.000000000007</c:v>
                </c:pt>
                <c:pt idx="3">
                  <c:v>56687.040000000015</c:v>
                </c:pt>
                <c:pt idx="4">
                  <c:v>61222.003200000021</c:v>
                </c:pt>
                <c:pt idx="5">
                  <c:v>66119.76345600003</c:v>
                </c:pt>
                <c:pt idx="6">
                  <c:v>70086.949263360031</c:v>
                </c:pt>
                <c:pt idx="7">
                  <c:v>74292.166219161634</c:v>
                </c:pt>
                <c:pt idx="8">
                  <c:v>78749.696192311356</c:v>
                </c:pt>
                <c:pt idx="9">
                  <c:v>83474.67796385003</c:v>
                </c:pt>
                <c:pt idx="10">
                  <c:v>88483.158641681031</c:v>
                </c:pt>
                <c:pt idx="11">
                  <c:v>92907.316573765085</c:v>
                </c:pt>
                <c:pt idx="12">
                  <c:v>97552.682402453342</c:v>
                </c:pt>
                <c:pt idx="13">
                  <c:v>102430.31652257602</c:v>
                </c:pt>
                <c:pt idx="14">
                  <c:v>107551.83234870482</c:v>
                </c:pt>
                <c:pt idx="15">
                  <c:v>112929.42396614006</c:v>
                </c:pt>
                <c:pt idx="16">
                  <c:v>118575.89516444707</c:v>
                </c:pt>
                <c:pt idx="17">
                  <c:v>123318.93097102494</c:v>
                </c:pt>
                <c:pt idx="18">
                  <c:v>128251.68820986593</c:v>
                </c:pt>
                <c:pt idx="19">
                  <c:v>133381.75573826057</c:v>
                </c:pt>
                <c:pt idx="20">
                  <c:v>138717.02596779101</c:v>
                </c:pt>
                <c:pt idx="21">
                  <c:v>144265.70700650263</c:v>
                </c:pt>
                <c:pt idx="22">
                  <c:v>150036.33528676277</c:v>
                </c:pt>
                <c:pt idx="23">
                  <c:v>156037.78869823326</c:v>
                </c:pt>
                <c:pt idx="24">
                  <c:v>162279.3002461626</c:v>
                </c:pt>
                <c:pt idx="25">
                  <c:v>168770.47225600912</c:v>
                </c:pt>
                <c:pt idx="26">
                  <c:v>173833.58642368938</c:v>
                </c:pt>
                <c:pt idx="27">
                  <c:v>179048.59401640005</c:v>
                </c:pt>
                <c:pt idx="28">
                  <c:v>184420.05183689206</c:v>
                </c:pt>
                <c:pt idx="29">
                  <c:v>189952.65339199881</c:v>
                </c:pt>
                <c:pt idx="30">
                  <c:v>195651.23299375881</c:v>
                </c:pt>
                <c:pt idx="31">
                  <c:v>201520.76998357155</c:v>
                </c:pt>
                <c:pt idx="32">
                  <c:v>207566.3930830787</c:v>
                </c:pt>
                <c:pt idx="33">
                  <c:v>213793.38487557106</c:v>
                </c:pt>
                <c:pt idx="34">
                  <c:v>220207.18642183821</c:v>
                </c:pt>
                <c:pt idx="35">
                  <c:v>226813.40201449336</c:v>
                </c:pt>
                <c:pt idx="36">
                  <c:v>233617.80407492816</c:v>
                </c:pt>
                <c:pt idx="37">
                  <c:v>240626.33819717602</c:v>
                </c:pt>
                <c:pt idx="38">
                  <c:v>247845.12834309132</c:v>
                </c:pt>
                <c:pt idx="39">
                  <c:v>255280.48219338406</c:v>
                </c:pt>
                <c:pt idx="40">
                  <c:v>262938.89665918559</c:v>
                </c:pt>
                <c:pt idx="41">
                  <c:v>270827.06355896115</c:v>
                </c:pt>
                <c:pt idx="42">
                  <c:v>278951.87546572997</c:v>
                </c:pt>
                <c:pt idx="43">
                  <c:v>287320.43172970187</c:v>
                </c:pt>
                <c:pt idx="44">
                  <c:v>295940.04468159296</c:v>
                </c:pt>
                <c:pt idx="45">
                  <c:v>304818.24602204078</c:v>
                </c:pt>
                <c:pt idx="46">
                  <c:v>313962.79340270202</c:v>
                </c:pt>
                <c:pt idx="47">
                  <c:v>323381.67720478307</c:v>
                </c:pt>
                <c:pt idx="48">
                  <c:v>333083.12752092659</c:v>
                </c:pt>
                <c:pt idx="49">
                  <c:v>343075.62134655437</c:v>
                </c:pt>
                <c:pt idx="50">
                  <c:v>353367.88998695102</c:v>
                </c:pt>
                <c:pt idx="51">
                  <c:v>363968.92668655957</c:v>
                </c:pt>
                <c:pt idx="52">
                  <c:v>374887.99448715639</c:v>
                </c:pt>
                <c:pt idx="53">
                  <c:v>386134.6343217711</c:v>
                </c:pt>
                <c:pt idx="54">
                  <c:v>397718.67335142422</c:v>
                </c:pt>
                <c:pt idx="55">
                  <c:v>409650.23355196696</c:v>
                </c:pt>
                <c:pt idx="56">
                  <c:v>421939.74055852595</c:v>
                </c:pt>
                <c:pt idx="57">
                  <c:v>434597.93277528172</c:v>
                </c:pt>
                <c:pt idx="58">
                  <c:v>447635.87075854017</c:v>
                </c:pt>
                <c:pt idx="59">
                  <c:v>461064.94688129635</c:v>
                </c:pt>
                <c:pt idx="60">
                  <c:v>474896.89528773533</c:v>
                </c:pt>
                <c:pt idx="61">
                  <c:v>489143.80214636738</c:v>
                </c:pt>
                <c:pt idx="62">
                  <c:v>503818.1162107584</c:v>
                </c:pt>
                <c:pt idx="63">
                  <c:v>518932.65969708114</c:v>
                </c:pt>
                <c:pt idx="64">
                  <c:v>534500.63948799355</c:v>
                </c:pt>
                <c:pt idx="65">
                  <c:v>550535.65867263335</c:v>
                </c:pt>
                <c:pt idx="66">
                  <c:v>567051.72843281238</c:v>
                </c:pt>
                <c:pt idx="67">
                  <c:v>584063.28028579673</c:v>
                </c:pt>
                <c:pt idx="68">
                  <c:v>601585.17869437067</c:v>
                </c:pt>
                <c:pt idx="69">
                  <c:v>619632.73405520176</c:v>
                </c:pt>
                <c:pt idx="70">
                  <c:v>638221.71607685788</c:v>
                </c:pt>
                <c:pt idx="71">
                  <c:v>657368.3675591636</c:v>
                </c:pt>
                <c:pt idx="72">
                  <c:v>677089.41858593863</c:v>
                </c:pt>
                <c:pt idx="73">
                  <c:v>697402.10114351672</c:v>
                </c:pt>
                <c:pt idx="74">
                  <c:v>718324.16417782218</c:v>
                </c:pt>
                <c:pt idx="75">
                  <c:v>739873.88910315686</c:v>
                </c:pt>
                <c:pt idx="76">
                  <c:v>762070.10577625164</c:v>
                </c:pt>
                <c:pt idx="77">
                  <c:v>784932.20894953923</c:v>
                </c:pt>
                <c:pt idx="78">
                  <c:v>808480.17521802546</c:v>
                </c:pt>
              </c:numCache>
            </c:numRef>
          </c:val>
          <c:smooth val="0"/>
        </c:ser>
        <c:ser>
          <c:idx val="1"/>
          <c:order val="1"/>
          <c:spPr>
            <a:ln w="38100">
              <a:solidFill>
                <a:srgbClr val="FF00FF"/>
              </a:solidFill>
              <a:prstDash val="solid"/>
            </a:ln>
          </c:spPr>
          <c:marker>
            <c:symbol val="none"/>
          </c:marker>
          <c:val>
            <c:numRef>
              <c:f>Sheet1!$Z$7:$Z$85</c:f>
              <c:numCache>
                <c:formatCode>#,##0_);[Red]\(#,##0\)</c:formatCode>
                <c:ptCount val="79"/>
              </c:numCache>
            </c:numRef>
          </c:val>
          <c:smooth val="0"/>
        </c:ser>
        <c:dLbls>
          <c:showLegendKey val="0"/>
          <c:showVal val="0"/>
          <c:showCatName val="0"/>
          <c:showSerName val="0"/>
          <c:showPercent val="0"/>
          <c:showBubbleSize val="0"/>
        </c:dLbls>
        <c:marker val="1"/>
        <c:smooth val="0"/>
        <c:axId val="43174912"/>
        <c:axId val="66032704"/>
      </c:lineChart>
      <c:catAx>
        <c:axId val="43174912"/>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YEAR</a:t>
                </a:r>
              </a:p>
            </c:rich>
          </c:tx>
          <c:layout>
            <c:manualLayout>
              <c:xMode val="edge"/>
              <c:yMode val="edge"/>
              <c:x val="0.51269649334945588"/>
              <c:y val="0.910487007538379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66032704"/>
        <c:crosses val="autoZero"/>
        <c:auto val="1"/>
        <c:lblAlgn val="ctr"/>
        <c:lblOffset val="100"/>
        <c:tickLblSkip val="3"/>
        <c:tickMarkSkip val="1"/>
        <c:noMultiLvlLbl val="0"/>
      </c:catAx>
      <c:valAx>
        <c:axId val="66032704"/>
        <c:scaling>
          <c:orientation val="minMax"/>
        </c:scaling>
        <c:delete val="0"/>
        <c:axPos val="l"/>
        <c:majorGridlines>
          <c:spPr>
            <a:ln w="3175">
              <a:solidFill>
                <a:srgbClr val="000000"/>
              </a:solidFill>
              <a:prstDash val="solid"/>
            </a:ln>
          </c:spPr>
        </c:majorGridlines>
        <c:numFmt formatCode="#,##0_);[Red]\(#,##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31749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0</xdr:colOff>
      <xdr:row>14</xdr:row>
      <xdr:rowOff>57150</xdr:rowOff>
    </xdr:from>
    <xdr:to>
      <xdr:col>28</xdr:col>
      <xdr:colOff>0</xdr:colOff>
      <xdr:row>37</xdr:row>
      <xdr:rowOff>114300</xdr:rowOff>
    </xdr:to>
    <xdr:graphicFrame macro="">
      <xdr:nvGraphicFramePr>
        <xdr:cNvPr id="114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47625</xdr:colOff>
      <xdr:row>0</xdr:row>
      <xdr:rowOff>47625</xdr:rowOff>
    </xdr:from>
    <xdr:to>
      <xdr:col>17</xdr:col>
      <xdr:colOff>3962400</xdr:colOff>
      <xdr:row>22</xdr:row>
      <xdr:rowOff>47625</xdr:rowOff>
    </xdr:to>
    <xdr:graphicFrame macro="">
      <xdr:nvGraphicFramePr>
        <xdr:cNvPr id="114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47625</xdr:colOff>
      <xdr:row>22</xdr:row>
      <xdr:rowOff>123825</xdr:rowOff>
    </xdr:from>
    <xdr:to>
      <xdr:col>17</xdr:col>
      <xdr:colOff>3971925</xdr:colOff>
      <xdr:row>45</xdr:row>
      <xdr:rowOff>123825</xdr:rowOff>
    </xdr:to>
    <xdr:graphicFrame macro="">
      <xdr:nvGraphicFramePr>
        <xdr:cNvPr id="114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0</xdr:row>
      <xdr:rowOff>85725</xdr:rowOff>
    </xdr:from>
    <xdr:to>
      <xdr:col>12</xdr:col>
      <xdr:colOff>0</xdr:colOff>
      <xdr:row>3</xdr:row>
      <xdr:rowOff>57150</xdr:rowOff>
    </xdr:to>
    <xdr:sp macro="" textlink="">
      <xdr:nvSpPr>
        <xdr:cNvPr id="1042" name="Rectangle 18"/>
        <xdr:cNvSpPr>
          <a:spLocks noChangeArrowheads="1"/>
        </xdr:cNvSpPr>
      </xdr:nvSpPr>
      <xdr:spPr bwMode="auto">
        <a:xfrm>
          <a:off x="5886450" y="85725"/>
          <a:ext cx="3067050" cy="457200"/>
        </a:xfrm>
        <a:prstGeom prst="rect">
          <a:avLst/>
        </a:prstGeom>
        <a:noFill/>
        <a:ln>
          <a:noFill/>
        </a:ln>
        <a:effectLst/>
        <a:extLst>
          <a:ext uri="{909E8E84-426E-40DD-AFC4-6F175D3DCCD1}">
            <a14:hiddenFill xmlns:a14="http://schemas.microsoft.com/office/drawing/2010/main">
              <a:solidFill>
                <a:srgbClr val="33CC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91440" tIns="45720" rIns="91440" bIns="45720" anchor="t" upright="1"/>
        <a:lstStyle/>
        <a:p>
          <a:pPr algn="l" rtl="0">
            <a:lnSpc>
              <a:spcPts val="1000"/>
            </a:lnSpc>
            <a:defRPr sz="1000"/>
          </a:pPr>
          <a:r>
            <a:rPr lang="en-US" sz="1000" b="0" i="0" u="none" strike="noStrike" baseline="0">
              <a:solidFill>
                <a:srgbClr val="000000"/>
              </a:solidFill>
              <a:latin typeface="Verdana"/>
            </a:rPr>
            <a:t>Copyright 2011:  Richard H. Frenkiel</a:t>
          </a:r>
          <a:endParaRPr lang="en-US" sz="1200" b="0" i="0" u="none" strike="noStrike" baseline="0">
            <a:solidFill>
              <a:srgbClr val="000000"/>
            </a:solidFill>
            <a:latin typeface="Verdana"/>
          </a:endParaRPr>
        </a:p>
        <a:p>
          <a:pPr algn="l" rtl="0">
            <a:lnSpc>
              <a:spcPts val="1200"/>
            </a:lnSpc>
            <a:defRPr sz="1000"/>
          </a:pPr>
          <a:endParaRPr lang="en-US" sz="1200" b="0" i="0" u="none" strike="noStrike" baseline="0">
            <a:solidFill>
              <a:srgbClr val="000000"/>
            </a:solidFill>
            <a:latin typeface="Verdana"/>
          </a:endParaRPr>
        </a:p>
      </xdr:txBody>
    </xdr:sp>
    <xdr:clientData/>
  </xdr:twoCellAnchor>
  <xdr:twoCellAnchor>
    <xdr:from>
      <xdr:col>18</xdr:col>
      <xdr:colOff>476250</xdr:colOff>
      <xdr:row>1</xdr:row>
      <xdr:rowOff>85725</xdr:rowOff>
    </xdr:from>
    <xdr:to>
      <xdr:col>23</xdr:col>
      <xdr:colOff>619125</xdr:colOff>
      <xdr:row>4</xdr:row>
      <xdr:rowOff>57150</xdr:rowOff>
    </xdr:to>
    <xdr:sp macro="" textlink="">
      <xdr:nvSpPr>
        <xdr:cNvPr id="1043" name="Rectangle 19"/>
        <xdr:cNvSpPr>
          <a:spLocks noChangeArrowheads="1"/>
        </xdr:cNvSpPr>
      </xdr:nvSpPr>
      <xdr:spPr bwMode="auto">
        <a:xfrm>
          <a:off x="20202525" y="247650"/>
          <a:ext cx="3686175" cy="457200"/>
        </a:xfrm>
        <a:prstGeom prst="rect">
          <a:avLst/>
        </a:prstGeom>
        <a:noFill/>
        <a:ln>
          <a:noFill/>
        </a:ln>
        <a:effectLst/>
        <a:extLst>
          <a:ext uri="{909E8E84-426E-40DD-AFC4-6F175D3DCCD1}">
            <a14:hiddenFill xmlns:a14="http://schemas.microsoft.com/office/drawing/2010/main">
              <a:solidFill>
                <a:srgbClr val="33CC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91440" tIns="45720" rIns="91440" bIns="45720" anchor="t" upright="1"/>
        <a:lstStyle/>
        <a:p>
          <a:pPr algn="l" rtl="0">
            <a:lnSpc>
              <a:spcPts val="1000"/>
            </a:lnSpc>
            <a:defRPr sz="1000"/>
          </a:pPr>
          <a:r>
            <a:rPr lang="en-US" sz="1000" b="0" i="0" u="none" strike="noStrike" baseline="0">
              <a:solidFill>
                <a:srgbClr val="000000"/>
              </a:solidFill>
              <a:latin typeface="Verdana"/>
            </a:rPr>
            <a:t>Copyright 2011:  Richard H. Frenkiel</a:t>
          </a:r>
          <a:endParaRPr lang="en-US" sz="1200" b="0" i="0" u="none" strike="noStrike" baseline="0">
            <a:solidFill>
              <a:srgbClr val="000000"/>
            </a:solidFill>
            <a:latin typeface="Verdana"/>
          </a:endParaRPr>
        </a:p>
        <a:p>
          <a:pPr algn="l" rtl="0">
            <a:lnSpc>
              <a:spcPts val="1200"/>
            </a:lnSpc>
            <a:defRPr sz="1000"/>
          </a:pPr>
          <a:endParaRPr lang="en-US" sz="1200" b="0" i="0" u="none" strike="noStrike" baseline="0">
            <a:solidFill>
              <a:srgbClr val="000000"/>
            </a:solidFill>
            <a:latin typeface="Verdana"/>
          </a:endParaRPr>
        </a:p>
      </xdr:txBody>
    </xdr:sp>
    <xdr:clientData/>
  </xdr:twoCellAnchor>
  <xdr:oneCellAnchor>
    <xdr:from>
      <xdr:col>12</xdr:col>
      <xdr:colOff>76200</xdr:colOff>
      <xdr:row>7</xdr:row>
      <xdr:rowOff>9525</xdr:rowOff>
    </xdr:from>
    <xdr:ext cx="2621009" cy="3598677"/>
    <xdr:sp macro="" textlink="">
      <xdr:nvSpPr>
        <xdr:cNvPr id="2" name="TextBox 1"/>
        <xdr:cNvSpPr txBox="1"/>
      </xdr:nvSpPr>
      <xdr:spPr>
        <a:xfrm>
          <a:off x="9029700" y="1143000"/>
          <a:ext cx="2621009" cy="359867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600"/>
            <a:t>Note:  This spreadsheet </a:t>
          </a:r>
          <a:r>
            <a:rPr kumimoji="0" lang="en-US" sz="1600" b="0" i="0" u="none" strike="noStrike" kern="0" cap="none" spc="0" normalizeH="0" baseline="0" noProof="0">
              <a:ln>
                <a:noFill/>
              </a:ln>
              <a:solidFill>
                <a:prstClr val="black"/>
              </a:solidFill>
              <a:effectLst/>
              <a:uLnTx/>
              <a:uFillTx/>
              <a:latin typeface="+mn-lt"/>
              <a:ea typeface="+mn-ea"/>
              <a:cs typeface="+mn-cs"/>
            </a:rPr>
            <a:t>is intended for 401K planning purposes, to show how different kinds of changes (saving less; retiring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later, etc.) will affect the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amount available to live on in retirement. It is based on historical investment performance, and is not i</a:t>
          </a:r>
          <a:r>
            <a:rPr lang="en-US" sz="1600"/>
            <a:t>ntended to represent</a:t>
          </a:r>
        </a:p>
        <a:p>
          <a:r>
            <a:rPr lang="en-US" sz="1600"/>
            <a:t>a reliable prediction </a:t>
          </a:r>
          <a:r>
            <a:rPr lang="en-US" sz="1600" baseline="0"/>
            <a:t>of how investments will actually perform in the future.  </a:t>
          </a:r>
          <a:endParaRPr lang="en-US" sz="1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88"/>
  <sheetViews>
    <sheetView tabSelected="1" topLeftCell="M1" workbookViewId="0">
      <selection activeCell="N37" sqref="N37"/>
    </sheetView>
  </sheetViews>
  <sheetFormatPr defaultRowHeight="12.75" x14ac:dyDescent="0.2"/>
  <cols>
    <col min="1" max="1" width="6.7109375" customWidth="1"/>
    <col min="2" max="2" width="10.28515625" style="1" customWidth="1"/>
    <col min="3" max="4" width="12.5703125" customWidth="1"/>
    <col min="5" max="5" width="10.28515625" style="1" customWidth="1"/>
    <col min="6" max="6" width="11" customWidth="1"/>
    <col min="7" max="10" width="12.28515625" customWidth="1"/>
    <col min="11" max="11" width="10.7109375" style="1" customWidth="1"/>
    <col min="12" max="12" width="11" style="2" customWidth="1"/>
    <col min="13" max="13" width="30.42578125" style="2" customWidth="1"/>
    <col min="14" max="14" width="11.42578125" customWidth="1"/>
    <col min="15" max="15" width="20.7109375" customWidth="1"/>
    <col min="16" max="16" width="22" customWidth="1"/>
    <col min="17" max="17" width="16.5703125" customWidth="1"/>
    <col min="18" max="18" width="61" customWidth="1"/>
    <col min="19" max="19" width="11.28515625" customWidth="1"/>
    <col min="20" max="20" width="11.140625" customWidth="1"/>
    <col min="21" max="21" width="10.42578125" customWidth="1"/>
    <col min="23" max="24" width="11.140625" customWidth="1"/>
    <col min="25" max="25" width="12.7109375" customWidth="1"/>
    <col min="26" max="26" width="11.7109375" customWidth="1"/>
    <col min="28" max="28" width="14.42578125" style="1" customWidth="1"/>
    <col min="29" max="29" width="10.7109375" style="14" customWidth="1"/>
    <col min="30" max="30" width="12.7109375" style="14" customWidth="1"/>
    <col min="31" max="32" width="10.7109375" customWidth="1"/>
    <col min="38" max="38" width="12.140625" customWidth="1"/>
    <col min="39" max="39" width="10.85546875" customWidth="1"/>
  </cols>
  <sheetData>
    <row r="1" spans="1:33" x14ac:dyDescent="0.2">
      <c r="F1" s="1"/>
      <c r="M1" s="4" t="s">
        <v>4</v>
      </c>
      <c r="N1" s="21">
        <v>0.03</v>
      </c>
      <c r="O1" s="15"/>
    </row>
    <row r="2" spans="1:33" x14ac:dyDescent="0.2">
      <c r="F2" s="1"/>
      <c r="M2" s="5" t="s">
        <v>3</v>
      </c>
      <c r="N2" s="10">
        <v>0.1</v>
      </c>
      <c r="O2" s="15"/>
    </row>
    <row r="3" spans="1:33" x14ac:dyDescent="0.2">
      <c r="G3" s="8"/>
      <c r="H3" s="8"/>
      <c r="I3" s="8"/>
      <c r="J3" s="8"/>
      <c r="M3" s="9" t="s">
        <v>7</v>
      </c>
      <c r="N3" s="11">
        <v>0.67</v>
      </c>
      <c r="O3" s="15"/>
    </row>
    <row r="4" spans="1:33" x14ac:dyDescent="0.2">
      <c r="M4" s="6" t="s">
        <v>20</v>
      </c>
      <c r="N4" s="12">
        <v>1</v>
      </c>
      <c r="O4" s="15"/>
    </row>
    <row r="5" spans="1:33" x14ac:dyDescent="0.2">
      <c r="C5" t="s">
        <v>1</v>
      </c>
      <c r="D5" t="s">
        <v>1</v>
      </c>
      <c r="H5" t="s">
        <v>18</v>
      </c>
      <c r="I5" t="s">
        <v>12</v>
      </c>
      <c r="M5" s="7" t="s">
        <v>16</v>
      </c>
      <c r="N5" s="13">
        <v>39</v>
      </c>
      <c r="O5" s="16"/>
    </row>
    <row r="6" spans="1:33" x14ac:dyDescent="0.2">
      <c r="A6" t="s">
        <v>0</v>
      </c>
      <c r="B6" s="1" t="s">
        <v>9</v>
      </c>
      <c r="C6" t="s">
        <v>21</v>
      </c>
      <c r="D6" t="s">
        <v>22</v>
      </c>
      <c r="E6" s="1" t="s">
        <v>2</v>
      </c>
      <c r="F6" t="s">
        <v>8</v>
      </c>
      <c r="G6" t="s">
        <v>5</v>
      </c>
      <c r="H6" t="s">
        <v>14</v>
      </c>
      <c r="I6" t="s">
        <v>11</v>
      </c>
      <c r="J6" t="s">
        <v>19</v>
      </c>
      <c r="K6" s="1" t="s">
        <v>6</v>
      </c>
      <c r="L6" s="2" t="s">
        <v>10</v>
      </c>
      <c r="M6" s="22" t="s">
        <v>24</v>
      </c>
      <c r="N6" s="20">
        <v>4.7E-2</v>
      </c>
      <c r="S6" t="s">
        <v>13</v>
      </c>
      <c r="T6" t="s">
        <v>5</v>
      </c>
      <c r="U6" t="s">
        <v>15</v>
      </c>
      <c r="V6" t="s">
        <v>6</v>
      </c>
      <c r="W6" t="s">
        <v>17</v>
      </c>
    </row>
    <row r="7" spans="1:33" x14ac:dyDescent="0.2">
      <c r="A7">
        <v>1</v>
      </c>
      <c r="B7" s="1">
        <v>22</v>
      </c>
      <c r="C7" s="14"/>
      <c r="D7" s="14"/>
      <c r="E7" s="1">
        <v>50000</v>
      </c>
      <c r="F7" s="1"/>
      <c r="G7" s="1">
        <f t="shared" ref="G7:G38" si="0">IF(A7&lt;RY,E7*(SR*(1+MM)),0)</f>
        <v>8350</v>
      </c>
      <c r="H7" s="1">
        <f t="shared" ref="H7:H38" si="1">IF(A7&lt;RY,E7*(1-SR),0)</f>
        <v>45000</v>
      </c>
      <c r="I7" s="1"/>
      <c r="J7" s="1">
        <f t="shared" ref="J7:J32" si="2">IF(H7&gt;0,H7,I7)</f>
        <v>45000</v>
      </c>
      <c r="L7" s="2">
        <v>1</v>
      </c>
      <c r="M7" s="23" t="s">
        <v>25</v>
      </c>
      <c r="N7" s="17"/>
      <c r="O7" s="1"/>
      <c r="S7" s="1">
        <v>0</v>
      </c>
      <c r="T7" s="1">
        <f>G7</f>
        <v>8350</v>
      </c>
      <c r="U7">
        <f t="shared" ref="U7:U38" si="3">(S7+T7/2)*(PE+II)</f>
        <v>321.47500000000002</v>
      </c>
      <c r="V7" s="1">
        <f>K7</f>
        <v>0</v>
      </c>
      <c r="W7" s="1">
        <f>IF(S7+T7+U7-V7&lt;0,0,S7+T7+U7-V7)</f>
        <v>8671.4750000000004</v>
      </c>
      <c r="X7" s="1"/>
      <c r="Y7" s="1"/>
      <c r="Z7" s="1"/>
      <c r="AB7" s="14"/>
      <c r="AE7" s="14"/>
      <c r="AF7" s="14"/>
      <c r="AG7" s="14"/>
    </row>
    <row r="8" spans="1:33" x14ac:dyDescent="0.2">
      <c r="A8">
        <f>A7+1</f>
        <v>2</v>
      </c>
      <c r="B8" s="1">
        <f>B7+1</f>
        <v>23</v>
      </c>
      <c r="C8" s="14">
        <v>0.05</v>
      </c>
      <c r="D8" s="14">
        <f t="shared" ref="D8:D44" si="4">II+C8</f>
        <v>0.08</v>
      </c>
      <c r="E8" s="1">
        <f t="shared" ref="E8:E39" si="5">IF(A8&lt;RY,E7*(1+D8)," ")</f>
        <v>54000</v>
      </c>
      <c r="F8" s="1"/>
      <c r="G8" s="1">
        <f t="shared" si="0"/>
        <v>9018</v>
      </c>
      <c r="H8" s="1">
        <f t="shared" si="1"/>
        <v>48600</v>
      </c>
      <c r="I8" s="1"/>
      <c r="J8" s="1">
        <f t="shared" si="2"/>
        <v>48600</v>
      </c>
      <c r="L8" s="2">
        <f t="shared" ref="L8:L39" si="6">(1+II)*L7</f>
        <v>1.03</v>
      </c>
      <c r="N8" s="1"/>
      <c r="O8" s="1"/>
      <c r="Q8" s="1"/>
      <c r="R8" s="1"/>
      <c r="S8" s="1">
        <f>W7</f>
        <v>8671.4750000000004</v>
      </c>
      <c r="T8" s="1">
        <f>G8</f>
        <v>9018</v>
      </c>
      <c r="U8">
        <f t="shared" si="3"/>
        <v>1014.896575</v>
      </c>
      <c r="V8" s="1">
        <f>K8</f>
        <v>0</v>
      </c>
      <c r="W8" s="1">
        <f t="shared" ref="W8:W71" si="7">IF(S8+T8+U8-V8&lt;0,0,S8+T8+U8-V8)</f>
        <v>18704.371574999997</v>
      </c>
      <c r="X8" s="1"/>
      <c r="Y8" s="1"/>
      <c r="Z8" s="1"/>
      <c r="AB8" s="14"/>
      <c r="AE8" s="14"/>
      <c r="AF8" s="14"/>
      <c r="AG8" s="14"/>
    </row>
    <row r="9" spans="1:33" x14ac:dyDescent="0.2">
      <c r="A9">
        <f t="shared" ref="A9:A72" si="8">A8+1</f>
        <v>3</v>
      </c>
      <c r="B9" s="1">
        <f t="shared" ref="B9:B72" si="9">B8+1</f>
        <v>24</v>
      </c>
      <c r="C9" s="14">
        <v>0.05</v>
      </c>
      <c r="D9" s="14">
        <f t="shared" si="4"/>
        <v>0.08</v>
      </c>
      <c r="E9" s="1">
        <f t="shared" si="5"/>
        <v>58320.000000000007</v>
      </c>
      <c r="F9" s="1"/>
      <c r="G9" s="1">
        <f t="shared" si="0"/>
        <v>9739.4400000000023</v>
      </c>
      <c r="H9" s="1">
        <f t="shared" si="1"/>
        <v>52488.000000000007</v>
      </c>
      <c r="I9" s="1"/>
      <c r="J9" s="1">
        <f t="shared" si="2"/>
        <v>52488.000000000007</v>
      </c>
      <c r="L9" s="2">
        <f t="shared" si="6"/>
        <v>1.0609</v>
      </c>
      <c r="N9" s="1"/>
      <c r="O9" s="1"/>
      <c r="Q9" s="1"/>
      <c r="R9" s="1"/>
      <c r="S9" s="1">
        <f t="shared" ref="S9:S72" si="10">W8</f>
        <v>18704.371574999997</v>
      </c>
      <c r="T9" s="1">
        <f t="shared" ref="T9:T72" si="11">G9</f>
        <v>9739.4400000000023</v>
      </c>
      <c r="U9">
        <f t="shared" si="3"/>
        <v>1815.205051275</v>
      </c>
      <c r="V9" s="1">
        <f t="shared" ref="V9:V72" si="12">K9</f>
        <v>0</v>
      </c>
      <c r="W9" s="1">
        <f t="shared" si="7"/>
        <v>30259.016626274999</v>
      </c>
      <c r="X9" s="1"/>
      <c r="Y9" s="1"/>
      <c r="Z9" s="1"/>
      <c r="AB9" s="14"/>
      <c r="AE9" s="14"/>
      <c r="AF9" s="14"/>
      <c r="AG9" s="14"/>
    </row>
    <row r="10" spans="1:33" x14ac:dyDescent="0.2">
      <c r="A10">
        <f t="shared" si="8"/>
        <v>4</v>
      </c>
      <c r="B10" s="1">
        <f t="shared" si="9"/>
        <v>25</v>
      </c>
      <c r="C10" s="14">
        <v>0.05</v>
      </c>
      <c r="D10" s="14">
        <f t="shared" si="4"/>
        <v>0.08</v>
      </c>
      <c r="E10" s="1">
        <f t="shared" si="5"/>
        <v>62985.600000000013</v>
      </c>
      <c r="F10" s="1"/>
      <c r="G10" s="1">
        <f t="shared" si="0"/>
        <v>10518.595200000003</v>
      </c>
      <c r="H10" s="1">
        <f t="shared" si="1"/>
        <v>56687.040000000015</v>
      </c>
      <c r="I10" s="1"/>
      <c r="J10" s="1">
        <f t="shared" si="2"/>
        <v>56687.040000000015</v>
      </c>
      <c r="L10" s="2">
        <f t="shared" si="6"/>
        <v>1.092727</v>
      </c>
      <c r="N10" s="1"/>
      <c r="O10" s="1"/>
      <c r="Q10" s="1"/>
      <c r="R10" s="1"/>
      <c r="S10" s="1">
        <f t="shared" si="10"/>
        <v>30259.016626274999</v>
      </c>
      <c r="T10" s="1">
        <f t="shared" si="11"/>
        <v>10518.595200000003</v>
      </c>
      <c r="U10">
        <f t="shared" si="3"/>
        <v>2734.9101954231751</v>
      </c>
      <c r="V10" s="1">
        <f t="shared" si="12"/>
        <v>0</v>
      </c>
      <c r="W10" s="1">
        <f t="shared" si="7"/>
        <v>43512.522021698176</v>
      </c>
      <c r="X10" s="1"/>
      <c r="Y10" s="1"/>
      <c r="Z10" s="1"/>
      <c r="AB10" s="14"/>
      <c r="AE10" s="14"/>
      <c r="AF10" s="14"/>
      <c r="AG10" s="14"/>
    </row>
    <row r="11" spans="1:33" x14ac:dyDescent="0.2">
      <c r="A11">
        <f t="shared" si="8"/>
        <v>5</v>
      </c>
      <c r="B11" s="1">
        <f t="shared" si="9"/>
        <v>26</v>
      </c>
      <c r="C11" s="14">
        <v>0.05</v>
      </c>
      <c r="D11" s="14">
        <f t="shared" si="4"/>
        <v>0.08</v>
      </c>
      <c r="E11" s="1">
        <f t="shared" si="5"/>
        <v>68024.448000000019</v>
      </c>
      <c r="F11" s="1"/>
      <c r="G11" s="1">
        <f t="shared" si="0"/>
        <v>11360.082816000004</v>
      </c>
      <c r="H11" s="1">
        <f t="shared" si="1"/>
        <v>61222.003200000021</v>
      </c>
      <c r="I11" s="1"/>
      <c r="J11" s="1">
        <f t="shared" si="2"/>
        <v>61222.003200000021</v>
      </c>
      <c r="L11" s="2">
        <f t="shared" si="6"/>
        <v>1.1255088100000001</v>
      </c>
      <c r="N11" s="1"/>
      <c r="O11" s="1"/>
      <c r="Q11" s="1"/>
      <c r="R11" s="1"/>
      <c r="S11" s="1">
        <f t="shared" si="10"/>
        <v>43512.522021698176</v>
      </c>
      <c r="T11" s="1">
        <f t="shared" si="11"/>
        <v>11360.082816000004</v>
      </c>
      <c r="U11">
        <f t="shared" si="3"/>
        <v>3787.82738408676</v>
      </c>
      <c r="V11" s="1">
        <f t="shared" si="12"/>
        <v>0</v>
      </c>
      <c r="W11" s="1">
        <f t="shared" si="7"/>
        <v>58660.43222178494</v>
      </c>
      <c r="X11" s="1"/>
      <c r="Y11" s="1"/>
      <c r="Z11" s="1"/>
      <c r="AB11" s="14"/>
      <c r="AE11" s="14"/>
      <c r="AF11" s="14"/>
      <c r="AG11" s="14"/>
    </row>
    <row r="12" spans="1:33" x14ac:dyDescent="0.2">
      <c r="A12">
        <f t="shared" si="8"/>
        <v>6</v>
      </c>
      <c r="B12" s="1">
        <f t="shared" si="9"/>
        <v>27</v>
      </c>
      <c r="C12" s="14">
        <v>0.05</v>
      </c>
      <c r="D12" s="14">
        <f t="shared" si="4"/>
        <v>0.08</v>
      </c>
      <c r="E12" s="1">
        <f t="shared" si="5"/>
        <v>73466.403840000028</v>
      </c>
      <c r="F12" s="1"/>
      <c r="G12" s="1">
        <f t="shared" si="0"/>
        <v>12268.889441280005</v>
      </c>
      <c r="H12" s="1">
        <f t="shared" si="1"/>
        <v>66119.76345600003</v>
      </c>
      <c r="I12" s="1"/>
      <c r="J12" s="1">
        <f t="shared" si="2"/>
        <v>66119.76345600003</v>
      </c>
      <c r="L12" s="2">
        <f t="shared" si="6"/>
        <v>1.1592740743000001</v>
      </c>
      <c r="N12" s="1"/>
      <c r="O12" s="1"/>
      <c r="Q12" s="1"/>
      <c r="R12" s="1"/>
      <c r="S12" s="1">
        <f t="shared" si="10"/>
        <v>58660.43222178494</v>
      </c>
      <c r="T12" s="1">
        <f t="shared" si="11"/>
        <v>12268.889441280005</v>
      </c>
      <c r="U12">
        <f t="shared" si="3"/>
        <v>4989.2055245667207</v>
      </c>
      <c r="V12" s="1">
        <f t="shared" si="12"/>
        <v>0</v>
      </c>
      <c r="W12" s="1">
        <f t="shared" si="7"/>
        <v>75918.527187631655</v>
      </c>
      <c r="X12" s="1"/>
      <c r="Y12" s="1"/>
      <c r="Z12" s="1"/>
      <c r="AB12" s="14"/>
      <c r="AE12" s="14"/>
      <c r="AF12" s="14"/>
      <c r="AG12" s="14"/>
    </row>
    <row r="13" spans="1:33" x14ac:dyDescent="0.2">
      <c r="A13">
        <f t="shared" si="8"/>
        <v>7</v>
      </c>
      <c r="B13" s="1">
        <f t="shared" si="9"/>
        <v>28</v>
      </c>
      <c r="C13" s="14">
        <v>0.03</v>
      </c>
      <c r="D13" s="14">
        <f t="shared" si="4"/>
        <v>0.06</v>
      </c>
      <c r="E13" s="1">
        <f t="shared" si="5"/>
        <v>77874.388070400033</v>
      </c>
      <c r="F13" s="1"/>
      <c r="G13" s="1">
        <f t="shared" si="0"/>
        <v>13005.022807756806</v>
      </c>
      <c r="H13" s="1">
        <f t="shared" si="1"/>
        <v>70086.949263360031</v>
      </c>
      <c r="I13" s="1"/>
      <c r="J13" s="1">
        <f t="shared" si="2"/>
        <v>70086.949263360031</v>
      </c>
      <c r="L13" s="2">
        <f t="shared" si="6"/>
        <v>1.1940522965290001</v>
      </c>
      <c r="N13" s="1"/>
      <c r="O13" s="1"/>
      <c r="Q13" s="1"/>
      <c r="R13" s="1"/>
      <c r="S13" s="1">
        <f t="shared" si="10"/>
        <v>75918.527187631655</v>
      </c>
      <c r="T13" s="1">
        <f t="shared" si="11"/>
        <v>13005.022807756806</v>
      </c>
      <c r="U13">
        <f t="shared" si="3"/>
        <v>6346.4199715462746</v>
      </c>
      <c r="V13" s="1">
        <f t="shared" si="12"/>
        <v>0</v>
      </c>
      <c r="W13" s="1">
        <f t="shared" si="7"/>
        <v>95269.969966934732</v>
      </c>
      <c r="X13" s="1"/>
      <c r="Y13" s="1"/>
      <c r="Z13" s="1"/>
      <c r="AB13" s="14"/>
      <c r="AE13" s="14"/>
      <c r="AF13" s="14"/>
      <c r="AG13" s="14"/>
    </row>
    <row r="14" spans="1:33" x14ac:dyDescent="0.2">
      <c r="A14">
        <f t="shared" si="8"/>
        <v>8</v>
      </c>
      <c r="B14" s="1">
        <f t="shared" si="9"/>
        <v>29</v>
      </c>
      <c r="C14" s="14">
        <v>0.03</v>
      </c>
      <c r="D14" s="14">
        <f t="shared" si="4"/>
        <v>0.06</v>
      </c>
      <c r="E14" s="1">
        <f t="shared" si="5"/>
        <v>82546.851354624043</v>
      </c>
      <c r="F14" s="1"/>
      <c r="G14" s="1">
        <f t="shared" si="0"/>
        <v>13785.324176222215</v>
      </c>
      <c r="H14" s="1">
        <f t="shared" si="1"/>
        <v>74292.166219161634</v>
      </c>
      <c r="I14" s="1"/>
      <c r="J14" s="1">
        <f t="shared" si="2"/>
        <v>74292.166219161634</v>
      </c>
      <c r="L14" s="2">
        <f t="shared" si="6"/>
        <v>1.2298738654248702</v>
      </c>
      <c r="N14" s="1"/>
      <c r="O14" s="1"/>
      <c r="Q14" s="1"/>
      <c r="R14" s="1"/>
      <c r="S14" s="1">
        <f t="shared" si="10"/>
        <v>95269.969966934732</v>
      </c>
      <c r="T14" s="1">
        <f t="shared" si="11"/>
        <v>13785.324176222215</v>
      </c>
      <c r="U14">
        <f t="shared" si="3"/>
        <v>7866.5226682385291</v>
      </c>
      <c r="V14" s="1">
        <f t="shared" si="12"/>
        <v>0</v>
      </c>
      <c r="W14" s="1">
        <f t="shared" si="7"/>
        <v>116921.81681139547</v>
      </c>
      <c r="X14" s="1"/>
      <c r="Y14" s="1"/>
      <c r="Z14" s="1"/>
      <c r="AB14" s="14"/>
      <c r="AE14" s="14"/>
      <c r="AF14" s="14"/>
      <c r="AG14" s="14"/>
    </row>
    <row r="15" spans="1:33" x14ac:dyDescent="0.2">
      <c r="A15">
        <f t="shared" si="8"/>
        <v>9</v>
      </c>
      <c r="B15" s="1">
        <f t="shared" si="9"/>
        <v>30</v>
      </c>
      <c r="C15" s="14">
        <v>0.03</v>
      </c>
      <c r="D15" s="14">
        <f t="shared" si="4"/>
        <v>0.06</v>
      </c>
      <c r="E15" s="1">
        <f t="shared" si="5"/>
        <v>87499.662435901497</v>
      </c>
      <c r="F15" s="1"/>
      <c r="G15" s="1">
        <f t="shared" si="0"/>
        <v>14612.443626795552</v>
      </c>
      <c r="H15" s="1">
        <f t="shared" si="1"/>
        <v>78749.696192311356</v>
      </c>
      <c r="I15" s="1"/>
      <c r="J15" s="1">
        <f t="shared" si="2"/>
        <v>78749.696192311356</v>
      </c>
      <c r="L15" s="2">
        <f t="shared" si="6"/>
        <v>1.2667700813876164</v>
      </c>
      <c r="N15" s="1"/>
      <c r="O15" s="1"/>
      <c r="Q15" s="1"/>
      <c r="R15" s="1"/>
      <c r="S15" s="1">
        <f t="shared" si="10"/>
        <v>116921.81681139547</v>
      </c>
      <c r="T15" s="1">
        <f t="shared" si="11"/>
        <v>14612.443626795552</v>
      </c>
      <c r="U15">
        <f t="shared" si="3"/>
        <v>9565.5589741090807</v>
      </c>
      <c r="V15" s="1">
        <f t="shared" si="12"/>
        <v>0</v>
      </c>
      <c r="W15" s="1">
        <f t="shared" si="7"/>
        <v>141099.81941230013</v>
      </c>
      <c r="X15" s="1"/>
      <c r="Y15" s="1"/>
      <c r="Z15" s="1"/>
      <c r="AB15" s="14"/>
      <c r="AE15" s="14"/>
      <c r="AF15" s="14"/>
      <c r="AG15" s="14"/>
    </row>
    <row r="16" spans="1:33" x14ac:dyDescent="0.2">
      <c r="A16">
        <f t="shared" si="8"/>
        <v>10</v>
      </c>
      <c r="B16" s="1">
        <f t="shared" si="9"/>
        <v>31</v>
      </c>
      <c r="C16" s="14">
        <v>0.03</v>
      </c>
      <c r="D16" s="14">
        <f t="shared" si="4"/>
        <v>0.06</v>
      </c>
      <c r="E16" s="1">
        <f t="shared" si="5"/>
        <v>92749.642182055584</v>
      </c>
      <c r="F16" s="1"/>
      <c r="G16" s="1">
        <f t="shared" si="0"/>
        <v>15489.190244403284</v>
      </c>
      <c r="H16" s="1">
        <f t="shared" si="1"/>
        <v>83474.67796385003</v>
      </c>
      <c r="I16" s="1"/>
      <c r="J16" s="1">
        <f t="shared" si="2"/>
        <v>83474.67796385003</v>
      </c>
      <c r="L16" s="2">
        <f t="shared" si="6"/>
        <v>1.3047731838292449</v>
      </c>
      <c r="N16" s="1"/>
      <c r="O16" s="1"/>
      <c r="Q16" s="1"/>
      <c r="R16" s="1"/>
      <c r="S16" s="1">
        <f t="shared" si="10"/>
        <v>141099.81941230013</v>
      </c>
      <c r="T16" s="1">
        <f t="shared" si="11"/>
        <v>15489.190244403284</v>
      </c>
      <c r="U16">
        <f t="shared" si="3"/>
        <v>11461.019919156635</v>
      </c>
      <c r="V16" s="1">
        <f t="shared" si="12"/>
        <v>0</v>
      </c>
      <c r="W16" s="1">
        <f t="shared" si="7"/>
        <v>168050.02957586007</v>
      </c>
      <c r="X16" s="1"/>
      <c r="Y16" s="1"/>
      <c r="Z16" s="1"/>
      <c r="AB16" s="14"/>
      <c r="AE16" s="14"/>
      <c r="AF16" s="14"/>
      <c r="AG16" s="14"/>
    </row>
    <row r="17" spans="1:33" x14ac:dyDescent="0.2">
      <c r="A17">
        <f t="shared" si="8"/>
        <v>11</v>
      </c>
      <c r="B17" s="1">
        <f t="shared" si="9"/>
        <v>32</v>
      </c>
      <c r="C17" s="14">
        <v>0.03</v>
      </c>
      <c r="D17" s="14">
        <f t="shared" si="4"/>
        <v>0.06</v>
      </c>
      <c r="E17" s="1">
        <f t="shared" si="5"/>
        <v>98314.620712978925</v>
      </c>
      <c r="F17" s="1"/>
      <c r="G17" s="1">
        <f t="shared" si="0"/>
        <v>16418.541659067483</v>
      </c>
      <c r="H17" s="1">
        <f t="shared" si="1"/>
        <v>88483.158641681031</v>
      </c>
      <c r="I17" s="1"/>
      <c r="J17" s="1">
        <f t="shared" si="2"/>
        <v>88483.158641681031</v>
      </c>
      <c r="L17" s="2">
        <f t="shared" si="6"/>
        <v>1.3439163793441222</v>
      </c>
      <c r="N17" s="1"/>
      <c r="O17" s="1"/>
      <c r="Q17" s="1"/>
      <c r="R17" s="1"/>
      <c r="S17" s="1">
        <f t="shared" si="10"/>
        <v>168050.02957586007</v>
      </c>
      <c r="T17" s="1">
        <f t="shared" si="11"/>
        <v>16418.541659067483</v>
      </c>
      <c r="U17">
        <f t="shared" si="3"/>
        <v>13571.966131215324</v>
      </c>
      <c r="V17" s="1">
        <f t="shared" si="12"/>
        <v>0</v>
      </c>
      <c r="W17" s="1">
        <f t="shared" si="7"/>
        <v>198040.53736614287</v>
      </c>
      <c r="X17" s="1"/>
      <c r="Y17" s="1"/>
      <c r="Z17" s="1"/>
      <c r="AB17" s="14"/>
      <c r="AE17" s="14"/>
      <c r="AF17" s="14"/>
      <c r="AG17" s="14"/>
    </row>
    <row r="18" spans="1:33" x14ac:dyDescent="0.2">
      <c r="A18">
        <f t="shared" si="8"/>
        <v>12</v>
      </c>
      <c r="B18" s="1">
        <f t="shared" si="9"/>
        <v>33</v>
      </c>
      <c r="C18" s="14">
        <v>0.02</v>
      </c>
      <c r="D18" s="14">
        <f t="shared" si="4"/>
        <v>0.05</v>
      </c>
      <c r="E18" s="1">
        <f t="shared" si="5"/>
        <v>103230.35174862787</v>
      </c>
      <c r="F18" s="1"/>
      <c r="G18" s="1">
        <f t="shared" si="0"/>
        <v>17239.468742020857</v>
      </c>
      <c r="H18" s="1">
        <f t="shared" si="1"/>
        <v>92907.316573765085</v>
      </c>
      <c r="I18" s="1"/>
      <c r="J18" s="1">
        <f t="shared" si="2"/>
        <v>92907.316573765085</v>
      </c>
      <c r="L18" s="2">
        <f t="shared" si="6"/>
        <v>1.3842338707244459</v>
      </c>
      <c r="N18" s="1"/>
      <c r="O18" s="1"/>
      <c r="Q18" s="1"/>
      <c r="R18" s="1"/>
      <c r="S18" s="1">
        <f t="shared" si="10"/>
        <v>198040.53736614287</v>
      </c>
      <c r="T18" s="1">
        <f t="shared" si="11"/>
        <v>17239.468742020857</v>
      </c>
      <c r="U18">
        <f t="shared" si="3"/>
        <v>15912.840923760803</v>
      </c>
      <c r="V18" s="1">
        <f t="shared" si="12"/>
        <v>0</v>
      </c>
      <c r="W18" s="1">
        <f t="shared" si="7"/>
        <v>231192.84703192455</v>
      </c>
      <c r="X18" s="1"/>
      <c r="Y18" s="1"/>
      <c r="Z18" s="1"/>
      <c r="AB18" s="14"/>
      <c r="AE18" s="14"/>
      <c r="AF18" s="14"/>
      <c r="AG18" s="14"/>
    </row>
    <row r="19" spans="1:33" x14ac:dyDescent="0.2">
      <c r="A19">
        <f t="shared" si="8"/>
        <v>13</v>
      </c>
      <c r="B19" s="1">
        <f t="shared" si="9"/>
        <v>34</v>
      </c>
      <c r="C19" s="14">
        <v>0.02</v>
      </c>
      <c r="D19" s="14">
        <f t="shared" si="4"/>
        <v>0.05</v>
      </c>
      <c r="E19" s="1">
        <f t="shared" si="5"/>
        <v>108391.86933605927</v>
      </c>
      <c r="F19" s="1"/>
      <c r="G19" s="1">
        <f t="shared" si="0"/>
        <v>18101.442179121899</v>
      </c>
      <c r="H19" s="1">
        <f t="shared" si="1"/>
        <v>97552.682402453342</v>
      </c>
      <c r="I19" s="1"/>
      <c r="J19" s="1">
        <f t="shared" si="2"/>
        <v>97552.682402453342</v>
      </c>
      <c r="L19" s="2">
        <f t="shared" si="6"/>
        <v>1.4257608868461793</v>
      </c>
      <c r="N19" s="1"/>
      <c r="O19" s="1"/>
      <c r="Q19" s="1"/>
      <c r="R19" s="1"/>
      <c r="S19" s="1">
        <f t="shared" si="10"/>
        <v>231192.84703192455</v>
      </c>
      <c r="T19" s="1">
        <f t="shared" si="11"/>
        <v>18101.442179121899</v>
      </c>
      <c r="U19">
        <f t="shared" si="3"/>
        <v>18498.754745354385</v>
      </c>
      <c r="V19" s="1">
        <f t="shared" si="12"/>
        <v>0</v>
      </c>
      <c r="W19" s="1">
        <f t="shared" si="7"/>
        <v>267793.04395640083</v>
      </c>
      <c r="X19" s="1"/>
      <c r="Y19" s="1"/>
      <c r="Z19" s="1"/>
      <c r="AB19" s="14"/>
      <c r="AE19" s="14"/>
      <c r="AF19" s="14"/>
      <c r="AG19" s="14"/>
    </row>
    <row r="20" spans="1:33" x14ac:dyDescent="0.2">
      <c r="A20">
        <f t="shared" si="8"/>
        <v>14</v>
      </c>
      <c r="B20" s="1">
        <f t="shared" si="9"/>
        <v>35</v>
      </c>
      <c r="C20" s="14">
        <v>0.02</v>
      </c>
      <c r="D20" s="14">
        <f t="shared" si="4"/>
        <v>0.05</v>
      </c>
      <c r="E20" s="1">
        <f t="shared" si="5"/>
        <v>113811.46280286224</v>
      </c>
      <c r="F20" s="1"/>
      <c r="G20" s="1">
        <f t="shared" si="0"/>
        <v>19006.514288077997</v>
      </c>
      <c r="H20" s="1">
        <f t="shared" si="1"/>
        <v>102430.31652257602</v>
      </c>
      <c r="I20" s="1"/>
      <c r="J20" s="1">
        <f t="shared" si="2"/>
        <v>102430.31652257602</v>
      </c>
      <c r="L20" s="2">
        <f t="shared" si="6"/>
        <v>1.4685337134515648</v>
      </c>
      <c r="N20" s="1"/>
      <c r="O20" s="1"/>
      <c r="Q20" s="1"/>
      <c r="R20" s="1"/>
      <c r="S20" s="1">
        <f t="shared" si="10"/>
        <v>267793.04395640083</v>
      </c>
      <c r="T20" s="1">
        <f t="shared" si="11"/>
        <v>19006.514288077997</v>
      </c>
      <c r="U20">
        <f t="shared" si="3"/>
        <v>21351.815184733863</v>
      </c>
      <c r="V20" s="1">
        <f t="shared" si="12"/>
        <v>0</v>
      </c>
      <c r="W20" s="1">
        <f t="shared" si="7"/>
        <v>308151.37342921272</v>
      </c>
      <c r="X20" s="1"/>
      <c r="Y20" s="1"/>
      <c r="Z20" s="1"/>
      <c r="AB20" s="14"/>
      <c r="AE20" s="14"/>
      <c r="AF20" s="14"/>
      <c r="AG20" s="14"/>
    </row>
    <row r="21" spans="1:33" x14ac:dyDescent="0.2">
      <c r="A21">
        <f t="shared" si="8"/>
        <v>15</v>
      </c>
      <c r="B21" s="1">
        <f t="shared" si="9"/>
        <v>36</v>
      </c>
      <c r="C21" s="14">
        <v>0.02</v>
      </c>
      <c r="D21" s="14">
        <f t="shared" si="4"/>
        <v>0.05</v>
      </c>
      <c r="E21" s="1">
        <f t="shared" si="5"/>
        <v>119502.03594300535</v>
      </c>
      <c r="F21" s="1"/>
      <c r="G21" s="1">
        <f t="shared" si="0"/>
        <v>19956.840002481895</v>
      </c>
      <c r="H21" s="1">
        <f t="shared" si="1"/>
        <v>107551.83234870482</v>
      </c>
      <c r="I21" s="1"/>
      <c r="J21" s="1">
        <f t="shared" si="2"/>
        <v>107551.83234870482</v>
      </c>
      <c r="L21" s="2">
        <f t="shared" si="6"/>
        <v>1.5125897248551119</v>
      </c>
      <c r="N21" s="1"/>
      <c r="O21" s="1"/>
      <c r="Q21" s="1"/>
      <c r="R21" s="1"/>
      <c r="S21" s="1">
        <f t="shared" si="10"/>
        <v>308151.37342921272</v>
      </c>
      <c r="T21" s="1">
        <f t="shared" si="11"/>
        <v>19956.840002481895</v>
      </c>
      <c r="U21">
        <f t="shared" si="3"/>
        <v>24495.994094144935</v>
      </c>
      <c r="V21" s="1">
        <f t="shared" si="12"/>
        <v>0</v>
      </c>
      <c r="W21" s="1">
        <f t="shared" si="7"/>
        <v>352604.20752583956</v>
      </c>
      <c r="X21" s="1"/>
      <c r="Y21" s="1"/>
      <c r="Z21" s="1"/>
      <c r="AB21" s="14"/>
      <c r="AE21" s="14"/>
      <c r="AF21" s="14"/>
      <c r="AG21" s="14"/>
    </row>
    <row r="22" spans="1:33" x14ac:dyDescent="0.2">
      <c r="A22">
        <f t="shared" si="8"/>
        <v>16</v>
      </c>
      <c r="B22" s="1">
        <f t="shared" si="9"/>
        <v>37</v>
      </c>
      <c r="C22" s="14">
        <v>0.02</v>
      </c>
      <c r="D22" s="14">
        <f t="shared" si="4"/>
        <v>0.05</v>
      </c>
      <c r="E22" s="1">
        <f t="shared" si="5"/>
        <v>125477.13774015562</v>
      </c>
      <c r="F22" s="1"/>
      <c r="G22" s="1">
        <f t="shared" si="0"/>
        <v>20954.68200260599</v>
      </c>
      <c r="H22" s="1">
        <f t="shared" si="1"/>
        <v>112929.42396614006</v>
      </c>
      <c r="I22" s="1"/>
      <c r="J22" s="1">
        <f t="shared" si="2"/>
        <v>112929.42396614006</v>
      </c>
      <c r="L22" s="2">
        <f t="shared" si="6"/>
        <v>1.5579674166007653</v>
      </c>
      <c r="N22" s="1"/>
      <c r="O22" s="1"/>
      <c r="Q22" s="1"/>
      <c r="R22" s="1"/>
      <c r="S22" s="1">
        <f t="shared" si="10"/>
        <v>352604.20752583956</v>
      </c>
      <c r="T22" s="1">
        <f t="shared" si="11"/>
        <v>20954.68200260599</v>
      </c>
      <c r="U22">
        <f t="shared" si="3"/>
        <v>27957.279236589977</v>
      </c>
      <c r="V22" s="1">
        <f t="shared" si="12"/>
        <v>0</v>
      </c>
      <c r="W22" s="1">
        <f t="shared" si="7"/>
        <v>401516.16876503552</v>
      </c>
      <c r="X22" s="1"/>
      <c r="Y22" s="1"/>
      <c r="Z22" s="1"/>
      <c r="AB22" s="14"/>
      <c r="AE22" s="14"/>
      <c r="AF22" s="14"/>
      <c r="AG22" s="14"/>
    </row>
    <row r="23" spans="1:33" x14ac:dyDescent="0.2">
      <c r="A23">
        <f t="shared" si="8"/>
        <v>17</v>
      </c>
      <c r="B23" s="1">
        <f t="shared" si="9"/>
        <v>38</v>
      </c>
      <c r="C23" s="14">
        <v>0.02</v>
      </c>
      <c r="D23" s="14">
        <f t="shared" si="4"/>
        <v>0.05</v>
      </c>
      <c r="E23" s="1">
        <f t="shared" si="5"/>
        <v>131750.9946271634</v>
      </c>
      <c r="F23" s="1"/>
      <c r="G23" s="1">
        <f t="shared" si="0"/>
        <v>22002.41610273629</v>
      </c>
      <c r="H23" s="1">
        <f t="shared" si="1"/>
        <v>118575.89516444707</v>
      </c>
      <c r="I23" s="1"/>
      <c r="J23" s="1">
        <f t="shared" si="2"/>
        <v>118575.89516444707</v>
      </c>
      <c r="L23" s="2">
        <f t="shared" si="6"/>
        <v>1.6047064390987884</v>
      </c>
      <c r="N23" s="1"/>
      <c r="O23" s="1"/>
      <c r="Q23" s="1"/>
      <c r="R23" s="1"/>
      <c r="S23" s="1">
        <f t="shared" si="10"/>
        <v>401516.16876503552</v>
      </c>
      <c r="T23" s="1">
        <f t="shared" si="11"/>
        <v>22002.41610273629</v>
      </c>
      <c r="U23">
        <f t="shared" si="3"/>
        <v>31763.838014863079</v>
      </c>
      <c r="V23" s="1">
        <f t="shared" si="12"/>
        <v>0</v>
      </c>
      <c r="W23" s="1">
        <f t="shared" si="7"/>
        <v>455282.42288263491</v>
      </c>
      <c r="X23" s="1"/>
      <c r="Y23" s="1"/>
      <c r="Z23" s="1"/>
      <c r="AB23" s="14"/>
      <c r="AE23" s="14"/>
      <c r="AF23" s="14"/>
      <c r="AG23" s="14"/>
    </row>
    <row r="24" spans="1:33" x14ac:dyDescent="0.2">
      <c r="A24">
        <f t="shared" si="8"/>
        <v>18</v>
      </c>
      <c r="B24" s="1">
        <f t="shared" si="9"/>
        <v>39</v>
      </c>
      <c r="C24" s="14">
        <v>0.01</v>
      </c>
      <c r="D24" s="14">
        <f t="shared" si="4"/>
        <v>0.04</v>
      </c>
      <c r="E24" s="1">
        <f t="shared" si="5"/>
        <v>137021.03441224992</v>
      </c>
      <c r="F24" s="1"/>
      <c r="G24" s="1">
        <f t="shared" si="0"/>
        <v>22882.512746845739</v>
      </c>
      <c r="H24" s="1">
        <f t="shared" si="1"/>
        <v>123318.93097102494</v>
      </c>
      <c r="I24" s="1"/>
      <c r="J24" s="1">
        <f t="shared" si="2"/>
        <v>123318.93097102494</v>
      </c>
      <c r="L24" s="2">
        <f t="shared" si="6"/>
        <v>1.652847632271752</v>
      </c>
      <c r="N24" s="1"/>
      <c r="O24" s="1"/>
      <c r="Q24" s="1"/>
      <c r="R24" s="1"/>
      <c r="S24" s="1">
        <f t="shared" si="10"/>
        <v>455282.42288263491</v>
      </c>
      <c r="T24" s="1">
        <f t="shared" si="11"/>
        <v>22882.512746845739</v>
      </c>
      <c r="U24">
        <f t="shared" si="3"/>
        <v>35937.723302716448</v>
      </c>
      <c r="V24" s="1">
        <f t="shared" si="12"/>
        <v>0</v>
      </c>
      <c r="W24" s="1">
        <f t="shared" si="7"/>
        <v>514102.65893219708</v>
      </c>
      <c r="X24" s="1"/>
      <c r="Y24" s="1"/>
      <c r="Z24" s="1"/>
      <c r="AB24" s="14"/>
      <c r="AE24" s="14"/>
      <c r="AF24" s="14"/>
      <c r="AG24" s="14"/>
    </row>
    <row r="25" spans="1:33" x14ac:dyDescent="0.2">
      <c r="A25">
        <f t="shared" si="8"/>
        <v>19</v>
      </c>
      <c r="B25" s="1">
        <f t="shared" si="9"/>
        <v>40</v>
      </c>
      <c r="C25" s="14">
        <v>0.01</v>
      </c>
      <c r="D25" s="14">
        <f t="shared" si="4"/>
        <v>0.04</v>
      </c>
      <c r="E25" s="1">
        <f t="shared" si="5"/>
        <v>142501.87578873991</v>
      </c>
      <c r="F25" s="1"/>
      <c r="G25" s="1">
        <f t="shared" si="0"/>
        <v>23797.813256719568</v>
      </c>
      <c r="H25" s="1">
        <f t="shared" si="1"/>
        <v>128251.68820986593</v>
      </c>
      <c r="I25" s="1"/>
      <c r="J25" s="1">
        <f t="shared" si="2"/>
        <v>128251.68820986593</v>
      </c>
      <c r="L25" s="2">
        <f t="shared" si="6"/>
        <v>1.7024330612399046</v>
      </c>
      <c r="N25" s="1"/>
      <c r="O25" s="1"/>
      <c r="Q25" s="1"/>
      <c r="R25" s="1"/>
      <c r="S25" s="1">
        <f t="shared" si="10"/>
        <v>514102.65893219708</v>
      </c>
      <c r="T25" s="1">
        <f t="shared" si="11"/>
        <v>23797.813256719568</v>
      </c>
      <c r="U25">
        <f t="shared" si="3"/>
        <v>40502.120548162879</v>
      </c>
      <c r="V25" s="1">
        <f t="shared" si="12"/>
        <v>0</v>
      </c>
      <c r="W25" s="1">
        <f t="shared" si="7"/>
        <v>578402.59273707948</v>
      </c>
      <c r="X25" s="1"/>
      <c r="Y25" s="1"/>
      <c r="Z25" s="1"/>
      <c r="AB25" s="14"/>
      <c r="AE25" s="14"/>
      <c r="AF25" s="14"/>
      <c r="AG25" s="14"/>
    </row>
    <row r="26" spans="1:33" x14ac:dyDescent="0.2">
      <c r="A26">
        <f t="shared" si="8"/>
        <v>20</v>
      </c>
      <c r="B26" s="1">
        <f t="shared" si="9"/>
        <v>41</v>
      </c>
      <c r="C26" s="14">
        <v>0.01</v>
      </c>
      <c r="D26" s="14">
        <f t="shared" si="4"/>
        <v>0.04</v>
      </c>
      <c r="E26" s="1">
        <f t="shared" si="5"/>
        <v>148201.95082028952</v>
      </c>
      <c r="F26" s="1"/>
      <c r="G26" s="1">
        <f t="shared" si="0"/>
        <v>24749.725786988351</v>
      </c>
      <c r="H26" s="1">
        <f t="shared" si="1"/>
        <v>133381.75573826057</v>
      </c>
      <c r="I26" s="1"/>
      <c r="J26" s="1">
        <f t="shared" si="2"/>
        <v>133381.75573826057</v>
      </c>
      <c r="L26" s="2">
        <f t="shared" si="6"/>
        <v>1.7535060530771018</v>
      </c>
      <c r="N26" s="1"/>
      <c r="O26" s="1"/>
      <c r="Q26" s="1"/>
      <c r="R26" s="1"/>
      <c r="S26" s="1">
        <f t="shared" si="10"/>
        <v>578402.59273707948</v>
      </c>
      <c r="T26" s="1">
        <f t="shared" si="11"/>
        <v>24749.725786988351</v>
      </c>
      <c r="U26">
        <f t="shared" si="3"/>
        <v>45489.864083554174</v>
      </c>
      <c r="V26" s="1">
        <f t="shared" si="12"/>
        <v>0</v>
      </c>
      <c r="W26" s="1">
        <f t="shared" si="7"/>
        <v>648642.182607622</v>
      </c>
      <c r="X26" s="1"/>
      <c r="Y26" s="1"/>
      <c r="Z26" s="1"/>
      <c r="AB26" s="14"/>
      <c r="AE26" s="14"/>
      <c r="AF26" s="14"/>
      <c r="AG26" s="14"/>
    </row>
    <row r="27" spans="1:33" x14ac:dyDescent="0.2">
      <c r="A27">
        <f t="shared" si="8"/>
        <v>21</v>
      </c>
      <c r="B27" s="1">
        <f t="shared" si="9"/>
        <v>42</v>
      </c>
      <c r="C27" s="14">
        <v>0.01</v>
      </c>
      <c r="D27" s="14">
        <f t="shared" si="4"/>
        <v>0.04</v>
      </c>
      <c r="E27" s="1">
        <f t="shared" si="5"/>
        <v>154130.0288531011</v>
      </c>
      <c r="F27" s="1"/>
      <c r="G27" s="1">
        <f t="shared" si="0"/>
        <v>25739.714818467884</v>
      </c>
      <c r="H27" s="1">
        <f t="shared" si="1"/>
        <v>138717.02596779101</v>
      </c>
      <c r="I27" s="1"/>
      <c r="J27" s="1">
        <f t="shared" si="2"/>
        <v>138717.02596779101</v>
      </c>
      <c r="L27" s="2">
        <f t="shared" si="6"/>
        <v>1.806111234669415</v>
      </c>
      <c r="N27" s="1"/>
      <c r="O27" s="1"/>
      <c r="Q27" s="1"/>
      <c r="R27" s="1"/>
      <c r="S27" s="1">
        <f t="shared" si="10"/>
        <v>648642.182607622</v>
      </c>
      <c r="T27" s="1">
        <f t="shared" si="11"/>
        <v>25739.714818467884</v>
      </c>
      <c r="U27">
        <f t="shared" si="3"/>
        <v>50936.427081297908</v>
      </c>
      <c r="V27" s="1">
        <f t="shared" si="12"/>
        <v>0</v>
      </c>
      <c r="W27" s="1">
        <f t="shared" si="7"/>
        <v>725318.32450738782</v>
      </c>
      <c r="X27" s="1"/>
      <c r="Y27" s="1"/>
      <c r="Z27" s="1"/>
      <c r="AB27" s="14"/>
      <c r="AE27" s="14"/>
      <c r="AF27" s="14"/>
      <c r="AG27" s="14"/>
    </row>
    <row r="28" spans="1:33" x14ac:dyDescent="0.2">
      <c r="A28">
        <f t="shared" si="8"/>
        <v>22</v>
      </c>
      <c r="B28" s="1">
        <f t="shared" si="9"/>
        <v>43</v>
      </c>
      <c r="C28" s="14">
        <v>0.01</v>
      </c>
      <c r="D28" s="14">
        <f t="shared" si="4"/>
        <v>0.04</v>
      </c>
      <c r="E28" s="1">
        <f t="shared" si="5"/>
        <v>160295.23000722515</v>
      </c>
      <c r="F28" s="1"/>
      <c r="G28" s="1">
        <f t="shared" si="0"/>
        <v>26769.303411206602</v>
      </c>
      <c r="H28" s="1">
        <f t="shared" si="1"/>
        <v>144265.70700650263</v>
      </c>
      <c r="I28" s="1"/>
      <c r="J28" s="1">
        <f t="shared" si="2"/>
        <v>144265.70700650263</v>
      </c>
      <c r="L28" s="2">
        <f t="shared" si="6"/>
        <v>1.8602945717094976</v>
      </c>
      <c r="N28" s="1"/>
      <c r="O28" s="1"/>
      <c r="Q28" s="1"/>
      <c r="R28" s="1"/>
      <c r="S28" s="1">
        <f t="shared" si="10"/>
        <v>725318.32450738782</v>
      </c>
      <c r="T28" s="1">
        <f t="shared" si="11"/>
        <v>26769.303411206602</v>
      </c>
      <c r="U28">
        <f t="shared" si="3"/>
        <v>56880.129168400323</v>
      </c>
      <c r="V28" s="1">
        <f t="shared" si="12"/>
        <v>0</v>
      </c>
      <c r="W28" s="1">
        <f t="shared" si="7"/>
        <v>808967.75708699471</v>
      </c>
      <c r="X28" s="1"/>
      <c r="Y28" s="1"/>
      <c r="Z28" s="1"/>
      <c r="AB28" s="14"/>
      <c r="AE28" s="14"/>
      <c r="AF28" s="14"/>
      <c r="AG28" s="14"/>
    </row>
    <row r="29" spans="1:33" x14ac:dyDescent="0.2">
      <c r="A29">
        <f t="shared" si="8"/>
        <v>23</v>
      </c>
      <c r="B29" s="1">
        <f t="shared" si="9"/>
        <v>44</v>
      </c>
      <c r="C29" s="14">
        <v>0.01</v>
      </c>
      <c r="D29" s="14">
        <f t="shared" si="4"/>
        <v>0.04</v>
      </c>
      <c r="E29" s="1">
        <f t="shared" si="5"/>
        <v>166707.03920751417</v>
      </c>
      <c r="F29" s="1"/>
      <c r="G29" s="1">
        <f t="shared" si="0"/>
        <v>27840.075547654869</v>
      </c>
      <c r="H29" s="1">
        <f t="shared" si="1"/>
        <v>150036.33528676277</v>
      </c>
      <c r="I29" s="1"/>
      <c r="J29" s="1">
        <f t="shared" si="2"/>
        <v>150036.33528676277</v>
      </c>
      <c r="L29" s="2">
        <f t="shared" si="6"/>
        <v>1.9161034088607827</v>
      </c>
      <c r="N29" s="1"/>
      <c r="O29" s="1"/>
      <c r="Q29" s="1"/>
      <c r="R29" s="1"/>
      <c r="S29" s="1">
        <f t="shared" si="10"/>
        <v>808967.75708699471</v>
      </c>
      <c r="T29" s="1">
        <f t="shared" si="11"/>
        <v>27840.075547654869</v>
      </c>
      <c r="U29">
        <f t="shared" si="3"/>
        <v>63362.360204283308</v>
      </c>
      <c r="V29" s="1">
        <f t="shared" si="12"/>
        <v>0</v>
      </c>
      <c r="W29" s="1">
        <f t="shared" si="7"/>
        <v>900170.19283893285</v>
      </c>
      <c r="X29" s="1"/>
      <c r="Y29" s="1"/>
      <c r="Z29" s="1"/>
      <c r="AB29" s="14"/>
      <c r="AE29" s="14"/>
      <c r="AF29" s="14"/>
      <c r="AG29" s="14"/>
    </row>
    <row r="30" spans="1:33" x14ac:dyDescent="0.2">
      <c r="A30">
        <f t="shared" si="8"/>
        <v>24</v>
      </c>
      <c r="B30" s="1">
        <f t="shared" si="9"/>
        <v>45</v>
      </c>
      <c r="C30" s="14">
        <v>0.01</v>
      </c>
      <c r="D30" s="14">
        <f t="shared" si="4"/>
        <v>0.04</v>
      </c>
      <c r="E30" s="1">
        <f t="shared" si="5"/>
        <v>173375.32077581473</v>
      </c>
      <c r="F30" s="1"/>
      <c r="G30" s="1">
        <f t="shared" si="0"/>
        <v>28953.678569561063</v>
      </c>
      <c r="H30" s="1">
        <f t="shared" si="1"/>
        <v>156037.78869823326</v>
      </c>
      <c r="I30" s="1"/>
      <c r="J30" s="1">
        <f t="shared" si="2"/>
        <v>156037.78869823326</v>
      </c>
      <c r="L30" s="2">
        <f t="shared" si="6"/>
        <v>1.9735865111266062</v>
      </c>
      <c r="N30" s="1"/>
      <c r="O30" s="1"/>
      <c r="Q30" s="1"/>
      <c r="R30" s="1"/>
      <c r="S30" s="1">
        <f t="shared" si="10"/>
        <v>900170.19283893285</v>
      </c>
      <c r="T30" s="1">
        <f t="shared" si="11"/>
        <v>28953.678569561063</v>
      </c>
      <c r="U30">
        <f t="shared" si="3"/>
        <v>70427.821473525924</v>
      </c>
      <c r="V30" s="1">
        <f t="shared" si="12"/>
        <v>0</v>
      </c>
      <c r="W30" s="1">
        <f t="shared" si="7"/>
        <v>999551.69288201991</v>
      </c>
      <c r="X30" s="1"/>
      <c r="Y30" s="1"/>
      <c r="Z30" s="1"/>
      <c r="AB30" s="14"/>
      <c r="AE30" s="14"/>
      <c r="AF30" s="14"/>
      <c r="AG30" s="14"/>
    </row>
    <row r="31" spans="1:33" x14ac:dyDescent="0.2">
      <c r="A31">
        <f t="shared" si="8"/>
        <v>25</v>
      </c>
      <c r="B31" s="1">
        <f t="shared" si="9"/>
        <v>46</v>
      </c>
      <c r="C31" s="14">
        <v>0.01</v>
      </c>
      <c r="D31" s="14">
        <f t="shared" si="4"/>
        <v>0.04</v>
      </c>
      <c r="E31" s="1">
        <f t="shared" si="5"/>
        <v>180310.33360684733</v>
      </c>
      <c r="F31" s="1"/>
      <c r="G31" s="1">
        <f t="shared" si="0"/>
        <v>30111.825712343507</v>
      </c>
      <c r="H31" s="1">
        <f t="shared" si="1"/>
        <v>162279.3002461626</v>
      </c>
      <c r="I31" s="1"/>
      <c r="J31" s="1">
        <f t="shared" si="2"/>
        <v>162279.3002461626</v>
      </c>
      <c r="L31" s="2">
        <f t="shared" si="6"/>
        <v>2.0327941064604045</v>
      </c>
      <c r="N31" s="1"/>
      <c r="O31" s="1"/>
      <c r="Q31" s="1"/>
      <c r="R31" s="1"/>
      <c r="S31" s="1">
        <f t="shared" si="10"/>
        <v>999551.69288201991</v>
      </c>
      <c r="T31" s="1">
        <f t="shared" si="11"/>
        <v>30111.825712343507</v>
      </c>
      <c r="U31">
        <f t="shared" si="3"/>
        <v>78124.785641840761</v>
      </c>
      <c r="V31" s="1">
        <f t="shared" si="12"/>
        <v>0</v>
      </c>
      <c r="W31" s="1">
        <f t="shared" si="7"/>
        <v>1107788.3042362041</v>
      </c>
      <c r="X31" s="1"/>
      <c r="Y31" s="1"/>
      <c r="Z31" s="1"/>
      <c r="AB31" s="14"/>
      <c r="AE31" s="14"/>
      <c r="AF31" s="14"/>
      <c r="AG31" s="14"/>
    </row>
    <row r="32" spans="1:33" x14ac:dyDescent="0.2">
      <c r="A32">
        <f t="shared" si="8"/>
        <v>26</v>
      </c>
      <c r="B32" s="1">
        <f t="shared" si="9"/>
        <v>47</v>
      </c>
      <c r="C32" s="14">
        <v>0.01</v>
      </c>
      <c r="D32" s="14">
        <f t="shared" si="4"/>
        <v>0.04</v>
      </c>
      <c r="E32" s="1">
        <f t="shared" si="5"/>
        <v>187522.74695112123</v>
      </c>
      <c r="F32" s="1"/>
      <c r="G32" s="1">
        <f t="shared" si="0"/>
        <v>31316.298740837246</v>
      </c>
      <c r="H32" s="1">
        <f t="shared" si="1"/>
        <v>168770.47225600912</v>
      </c>
      <c r="I32" s="1"/>
      <c r="J32" s="1">
        <f t="shared" si="2"/>
        <v>168770.47225600912</v>
      </c>
      <c r="L32" s="2">
        <f t="shared" si="6"/>
        <v>2.0937779296542165</v>
      </c>
      <c r="N32" s="1"/>
      <c r="O32" s="1"/>
      <c r="Q32" s="1"/>
      <c r="R32" s="1"/>
      <c r="S32" s="1">
        <f t="shared" si="10"/>
        <v>1107788.3042362041</v>
      </c>
      <c r="T32" s="1">
        <f t="shared" si="11"/>
        <v>31316.298740837246</v>
      </c>
      <c r="U32">
        <f t="shared" si="3"/>
        <v>86505.376927709949</v>
      </c>
      <c r="V32" s="1">
        <f t="shared" si="12"/>
        <v>0</v>
      </c>
      <c r="W32" s="1">
        <f t="shared" si="7"/>
        <v>1225609.9799047513</v>
      </c>
      <c r="X32" s="1"/>
      <c r="Y32" s="1"/>
      <c r="Z32" s="1"/>
      <c r="AB32" s="14"/>
      <c r="AE32" s="14"/>
      <c r="AF32" s="14"/>
      <c r="AG32" s="14"/>
    </row>
    <row r="33" spans="1:43" x14ac:dyDescent="0.2">
      <c r="A33">
        <f t="shared" si="8"/>
        <v>27</v>
      </c>
      <c r="B33" s="1">
        <f t="shared" si="9"/>
        <v>48</v>
      </c>
      <c r="C33" s="14">
        <v>0</v>
      </c>
      <c r="D33" s="14">
        <f t="shared" si="4"/>
        <v>0.03</v>
      </c>
      <c r="E33" s="1">
        <f t="shared" si="5"/>
        <v>193148.42935965487</v>
      </c>
      <c r="F33" s="1"/>
      <c r="G33" s="1">
        <f t="shared" si="0"/>
        <v>32255.787703062364</v>
      </c>
      <c r="H33" s="1">
        <f t="shared" si="1"/>
        <v>173833.58642368938</v>
      </c>
      <c r="I33" s="1">
        <f t="shared" ref="I33:I64" si="13">IF(A33&lt;RY,0,IF(A33=RY,E32*(1+II)*RP*(1-SR),I32*(1+II)))</f>
        <v>0</v>
      </c>
      <c r="J33" s="1">
        <f t="shared" ref="J33:J64" si="14">IF(H33&gt;0,H33,F33+K33)</f>
        <v>173833.58642368938</v>
      </c>
      <c r="K33" s="1">
        <f t="shared" ref="K33:K64" si="15">IF(A33&lt;RY,0,IF(W32&gt;0,I33-F33,0))</f>
        <v>0</v>
      </c>
      <c r="L33" s="2">
        <f t="shared" si="6"/>
        <v>2.1565912675438432</v>
      </c>
      <c r="N33" s="1"/>
      <c r="O33" s="1"/>
      <c r="Q33" s="1"/>
      <c r="R33" s="1"/>
      <c r="S33" s="1">
        <f t="shared" si="10"/>
        <v>1225609.9799047513</v>
      </c>
      <c r="T33" s="1">
        <f t="shared" si="11"/>
        <v>32255.787703062364</v>
      </c>
      <c r="U33">
        <f t="shared" si="3"/>
        <v>95613.816279233753</v>
      </c>
      <c r="V33" s="1">
        <f t="shared" si="12"/>
        <v>0</v>
      </c>
      <c r="W33" s="1">
        <f t="shared" si="7"/>
        <v>1353479.5838870474</v>
      </c>
      <c r="X33" s="1"/>
      <c r="Y33" s="1"/>
      <c r="Z33" s="1"/>
      <c r="AB33" s="14"/>
      <c r="AE33" s="14"/>
      <c r="AF33" s="14"/>
      <c r="AG33" s="14"/>
    </row>
    <row r="34" spans="1:43" x14ac:dyDescent="0.2">
      <c r="A34">
        <f t="shared" si="8"/>
        <v>28</v>
      </c>
      <c r="B34" s="1">
        <f t="shared" si="9"/>
        <v>49</v>
      </c>
      <c r="C34" s="14">
        <v>0</v>
      </c>
      <c r="D34" s="14">
        <f t="shared" si="4"/>
        <v>0.03</v>
      </c>
      <c r="E34" s="1">
        <f t="shared" si="5"/>
        <v>198942.88224044451</v>
      </c>
      <c r="F34" s="1"/>
      <c r="G34" s="1">
        <f t="shared" si="0"/>
        <v>33223.461334154235</v>
      </c>
      <c r="H34" s="1">
        <f t="shared" si="1"/>
        <v>179048.59401640005</v>
      </c>
      <c r="I34" s="1">
        <f t="shared" si="13"/>
        <v>0</v>
      </c>
      <c r="J34" s="1">
        <f t="shared" si="14"/>
        <v>179048.59401640005</v>
      </c>
      <c r="K34" s="1">
        <f t="shared" si="15"/>
        <v>0</v>
      </c>
      <c r="L34" s="2">
        <f t="shared" si="6"/>
        <v>2.2212890055701586</v>
      </c>
      <c r="N34" s="1"/>
      <c r="O34" s="1"/>
      <c r="Q34" s="1"/>
      <c r="R34" s="1"/>
      <c r="S34" s="1">
        <f t="shared" si="10"/>
        <v>1353479.5838870474</v>
      </c>
      <c r="T34" s="1">
        <f t="shared" si="11"/>
        <v>33223.461334154235</v>
      </c>
      <c r="U34">
        <f t="shared" si="3"/>
        <v>105497.03122066757</v>
      </c>
      <c r="V34" s="1">
        <f t="shared" si="12"/>
        <v>0</v>
      </c>
      <c r="W34" s="1">
        <f t="shared" si="7"/>
        <v>1492200.0764418691</v>
      </c>
      <c r="X34" s="1"/>
      <c r="Y34" s="1"/>
      <c r="Z34" s="1"/>
      <c r="AB34" s="14"/>
      <c r="AE34" s="14"/>
      <c r="AF34" s="14"/>
      <c r="AG34" s="14"/>
    </row>
    <row r="35" spans="1:43" x14ac:dyDescent="0.2">
      <c r="A35">
        <f t="shared" si="8"/>
        <v>29</v>
      </c>
      <c r="B35" s="1">
        <f t="shared" si="9"/>
        <v>50</v>
      </c>
      <c r="C35" s="14">
        <v>0</v>
      </c>
      <c r="D35" s="14">
        <f t="shared" si="4"/>
        <v>0.03</v>
      </c>
      <c r="E35" s="1">
        <f t="shared" si="5"/>
        <v>204911.16870765784</v>
      </c>
      <c r="F35" s="1"/>
      <c r="G35" s="1">
        <f t="shared" si="0"/>
        <v>34220.165174178859</v>
      </c>
      <c r="H35" s="1">
        <f t="shared" si="1"/>
        <v>184420.05183689206</v>
      </c>
      <c r="I35" s="1">
        <f t="shared" si="13"/>
        <v>0</v>
      </c>
      <c r="J35" s="1">
        <f t="shared" si="14"/>
        <v>184420.05183689206</v>
      </c>
      <c r="K35" s="1">
        <f t="shared" si="15"/>
        <v>0</v>
      </c>
      <c r="L35" s="2">
        <f t="shared" si="6"/>
        <v>2.2879276757372633</v>
      </c>
      <c r="N35" s="1"/>
      <c r="O35" s="1"/>
      <c r="Q35" s="1"/>
      <c r="R35" s="1"/>
      <c r="S35" s="1">
        <f t="shared" si="10"/>
        <v>1492200.0764418691</v>
      </c>
      <c r="T35" s="1">
        <f t="shared" si="11"/>
        <v>34220.165174178859</v>
      </c>
      <c r="U35">
        <f t="shared" si="3"/>
        <v>116216.8822452298</v>
      </c>
      <c r="V35" s="1">
        <f t="shared" si="12"/>
        <v>0</v>
      </c>
      <c r="W35" s="1">
        <f t="shared" si="7"/>
        <v>1642637.1238612777</v>
      </c>
      <c r="X35" s="1"/>
      <c r="Y35" s="1"/>
      <c r="Z35" s="1"/>
      <c r="AB35" s="14"/>
      <c r="AE35" s="14"/>
      <c r="AF35" s="14"/>
      <c r="AG35" s="14"/>
    </row>
    <row r="36" spans="1:43" x14ac:dyDescent="0.2">
      <c r="A36">
        <f t="shared" si="8"/>
        <v>30</v>
      </c>
      <c r="B36" s="1">
        <f t="shared" si="9"/>
        <v>51</v>
      </c>
      <c r="C36" s="14">
        <v>0</v>
      </c>
      <c r="D36" s="14">
        <f t="shared" si="4"/>
        <v>0.03</v>
      </c>
      <c r="E36" s="1">
        <f t="shared" si="5"/>
        <v>211058.50376888757</v>
      </c>
      <c r="F36" s="1"/>
      <c r="G36" s="1">
        <f t="shared" si="0"/>
        <v>35246.770129404227</v>
      </c>
      <c r="H36" s="1">
        <f t="shared" si="1"/>
        <v>189952.65339199881</v>
      </c>
      <c r="I36" s="1">
        <f t="shared" si="13"/>
        <v>0</v>
      </c>
      <c r="J36" s="1">
        <f t="shared" si="14"/>
        <v>189952.65339199881</v>
      </c>
      <c r="K36" s="1">
        <f t="shared" si="15"/>
        <v>0</v>
      </c>
      <c r="L36" s="2">
        <f t="shared" si="6"/>
        <v>2.3565655060093813</v>
      </c>
      <c r="N36" s="1"/>
      <c r="O36" s="1"/>
      <c r="Q36" s="1"/>
      <c r="R36" s="1"/>
      <c r="S36" s="1">
        <f t="shared" si="10"/>
        <v>1642637.1238612777</v>
      </c>
      <c r="T36" s="1">
        <f t="shared" si="11"/>
        <v>35246.770129404227</v>
      </c>
      <c r="U36">
        <f t="shared" si="3"/>
        <v>127840.05918730043</v>
      </c>
      <c r="V36" s="1">
        <f t="shared" si="12"/>
        <v>0</v>
      </c>
      <c r="W36" s="1">
        <f t="shared" si="7"/>
        <v>1805723.9531779825</v>
      </c>
      <c r="X36" s="1"/>
      <c r="Y36" s="1"/>
      <c r="Z36" s="1"/>
      <c r="AB36" s="14"/>
      <c r="AE36" s="14"/>
      <c r="AF36" s="14"/>
      <c r="AG36" s="14"/>
    </row>
    <row r="37" spans="1:43" x14ac:dyDescent="0.2">
      <c r="A37">
        <f t="shared" si="8"/>
        <v>31</v>
      </c>
      <c r="B37" s="1">
        <f t="shared" si="9"/>
        <v>52</v>
      </c>
      <c r="C37" s="14">
        <v>0</v>
      </c>
      <c r="D37" s="14">
        <f t="shared" si="4"/>
        <v>0.03</v>
      </c>
      <c r="E37" s="1">
        <f t="shared" si="5"/>
        <v>217390.25888195421</v>
      </c>
      <c r="F37" s="1"/>
      <c r="G37" s="1">
        <f t="shared" si="0"/>
        <v>36304.173233286354</v>
      </c>
      <c r="H37" s="1">
        <f t="shared" si="1"/>
        <v>195651.23299375881</v>
      </c>
      <c r="I37" s="1">
        <f t="shared" si="13"/>
        <v>0</v>
      </c>
      <c r="J37" s="1">
        <f t="shared" si="14"/>
        <v>195651.23299375881</v>
      </c>
      <c r="K37" s="1">
        <f t="shared" si="15"/>
        <v>0</v>
      </c>
      <c r="L37" s="2">
        <f t="shared" si="6"/>
        <v>2.4272624711896627</v>
      </c>
      <c r="N37" s="1"/>
      <c r="O37" s="1"/>
      <c r="Q37" s="1"/>
      <c r="R37" s="1"/>
      <c r="S37" s="1">
        <f t="shared" si="10"/>
        <v>1805723.9531779825</v>
      </c>
      <c r="T37" s="1">
        <f t="shared" si="11"/>
        <v>36304.173233286354</v>
      </c>
      <c r="U37">
        <f t="shared" si="3"/>
        <v>140438.45506418619</v>
      </c>
      <c r="V37" s="1">
        <f t="shared" si="12"/>
        <v>0</v>
      </c>
      <c r="W37" s="1">
        <f t="shared" si="7"/>
        <v>1982466.5814754548</v>
      </c>
      <c r="X37" s="1"/>
      <c r="Y37" s="1"/>
      <c r="Z37" s="1"/>
      <c r="AB37" s="14"/>
      <c r="AE37" s="14"/>
      <c r="AF37" s="14"/>
      <c r="AG37" s="14"/>
    </row>
    <row r="38" spans="1:43" x14ac:dyDescent="0.2">
      <c r="A38">
        <f t="shared" si="8"/>
        <v>32</v>
      </c>
      <c r="B38" s="1">
        <f t="shared" si="9"/>
        <v>53</v>
      </c>
      <c r="C38" s="14">
        <v>0</v>
      </c>
      <c r="D38" s="14">
        <f t="shared" si="4"/>
        <v>0.03</v>
      </c>
      <c r="E38" s="1">
        <f t="shared" si="5"/>
        <v>223911.96664841284</v>
      </c>
      <c r="F38" s="1"/>
      <c r="G38" s="1">
        <f t="shared" si="0"/>
        <v>37393.298430284944</v>
      </c>
      <c r="H38" s="1">
        <f t="shared" si="1"/>
        <v>201520.76998357155</v>
      </c>
      <c r="I38" s="1">
        <f t="shared" si="13"/>
        <v>0</v>
      </c>
      <c r="J38" s="1">
        <f t="shared" si="14"/>
        <v>201520.76998357155</v>
      </c>
      <c r="K38" s="1">
        <f t="shared" si="15"/>
        <v>0</v>
      </c>
      <c r="L38" s="2">
        <f t="shared" si="6"/>
        <v>2.5000803453253524</v>
      </c>
      <c r="N38" s="1"/>
      <c r="O38" s="1"/>
      <c r="Q38" s="1"/>
      <c r="R38" s="1"/>
      <c r="S38" s="1">
        <f t="shared" si="10"/>
        <v>1982466.5814754548</v>
      </c>
      <c r="T38" s="1">
        <f t="shared" si="11"/>
        <v>37393.298430284944</v>
      </c>
      <c r="U38">
        <f t="shared" si="3"/>
        <v>154089.56876317598</v>
      </c>
      <c r="V38" s="1">
        <f t="shared" si="12"/>
        <v>0</v>
      </c>
      <c r="W38" s="1">
        <f t="shared" si="7"/>
        <v>2173949.4486689158</v>
      </c>
      <c r="X38" s="1"/>
      <c r="Y38" s="1"/>
      <c r="Z38" s="1"/>
      <c r="AB38" s="14"/>
      <c r="AE38" s="14"/>
      <c r="AF38" s="14"/>
      <c r="AG38" s="14"/>
    </row>
    <row r="39" spans="1:43" x14ac:dyDescent="0.2">
      <c r="A39">
        <f t="shared" si="8"/>
        <v>33</v>
      </c>
      <c r="B39" s="1">
        <f t="shared" si="9"/>
        <v>54</v>
      </c>
      <c r="C39" s="14">
        <v>0</v>
      </c>
      <c r="D39" s="14">
        <f t="shared" si="4"/>
        <v>0.03</v>
      </c>
      <c r="E39" s="1">
        <f t="shared" si="5"/>
        <v>230629.32564786522</v>
      </c>
      <c r="F39" s="1"/>
      <c r="G39" s="1">
        <f t="shared" ref="G39:G70" si="16">IF(A39&lt;RY,E39*(SR*(1+MM)),0)</f>
        <v>38515.097383193497</v>
      </c>
      <c r="H39" s="1">
        <f t="shared" ref="H39:H70" si="17">IF(A39&lt;RY,E39*(1-SR),0)</f>
        <v>207566.3930830787</v>
      </c>
      <c r="I39" s="1">
        <f t="shared" si="13"/>
        <v>0</v>
      </c>
      <c r="J39" s="1">
        <f t="shared" si="14"/>
        <v>207566.3930830787</v>
      </c>
      <c r="K39" s="1">
        <f t="shared" si="15"/>
        <v>0</v>
      </c>
      <c r="L39" s="2">
        <f t="shared" si="6"/>
        <v>2.5750827556851132</v>
      </c>
      <c r="N39" s="1"/>
      <c r="O39" s="1"/>
      <c r="Q39" s="1"/>
      <c r="R39" s="1"/>
      <c r="S39" s="1">
        <f t="shared" si="10"/>
        <v>2173949.4486689158</v>
      </c>
      <c r="T39" s="1">
        <f t="shared" si="11"/>
        <v>38515.097383193497</v>
      </c>
      <c r="U39">
        <f t="shared" ref="U39:U70" si="18">(S39+T39/2)*(PE+II)</f>
        <v>168876.93879675947</v>
      </c>
      <c r="V39" s="1">
        <f t="shared" si="12"/>
        <v>0</v>
      </c>
      <c r="W39" s="1">
        <f t="shared" si="7"/>
        <v>2381341.484848869</v>
      </c>
      <c r="X39" s="1"/>
      <c r="Y39" s="1"/>
      <c r="Z39" s="1"/>
      <c r="AB39" s="14"/>
      <c r="AE39" s="14"/>
      <c r="AF39" s="14"/>
      <c r="AG39" s="14"/>
    </row>
    <row r="40" spans="1:43" x14ac:dyDescent="0.2">
      <c r="A40">
        <f t="shared" si="8"/>
        <v>34</v>
      </c>
      <c r="B40" s="1">
        <f t="shared" si="9"/>
        <v>55</v>
      </c>
      <c r="C40" s="14">
        <v>0</v>
      </c>
      <c r="D40" s="14">
        <f t="shared" si="4"/>
        <v>0.03</v>
      </c>
      <c r="E40" s="1">
        <f t="shared" ref="E40:E71" si="19">IF(A40&lt;RY,E39*(1+D40)," ")</f>
        <v>237548.20541730119</v>
      </c>
      <c r="F40" s="1"/>
      <c r="G40" s="1">
        <f t="shared" si="16"/>
        <v>39670.550304689299</v>
      </c>
      <c r="H40" s="1">
        <f t="shared" si="17"/>
        <v>213793.38487557106</v>
      </c>
      <c r="I40" s="1">
        <f t="shared" si="13"/>
        <v>0</v>
      </c>
      <c r="J40" s="1">
        <f t="shared" si="14"/>
        <v>213793.38487557106</v>
      </c>
      <c r="K40" s="1">
        <f t="shared" si="15"/>
        <v>0</v>
      </c>
      <c r="L40" s="2">
        <f t="shared" ref="L40:L71" si="20">(1+II)*L39</f>
        <v>2.6523352383556666</v>
      </c>
      <c r="N40" s="1"/>
      <c r="O40" s="1"/>
      <c r="Q40" s="1"/>
      <c r="R40" s="1"/>
      <c r="S40" s="1">
        <f t="shared" si="10"/>
        <v>2381341.484848869</v>
      </c>
      <c r="T40" s="1">
        <f t="shared" si="11"/>
        <v>39670.550304689299</v>
      </c>
      <c r="U40">
        <f t="shared" si="18"/>
        <v>184890.61052009347</v>
      </c>
      <c r="V40" s="1">
        <f t="shared" si="12"/>
        <v>0</v>
      </c>
      <c r="W40" s="1">
        <f t="shared" si="7"/>
        <v>2605902.6456736522</v>
      </c>
      <c r="X40" s="1"/>
      <c r="Y40" s="1"/>
      <c r="Z40" s="1"/>
      <c r="AB40" s="14"/>
      <c r="AE40" s="14"/>
      <c r="AF40" s="14"/>
      <c r="AG40" s="14"/>
    </row>
    <row r="41" spans="1:43" x14ac:dyDescent="0.2">
      <c r="A41">
        <f t="shared" si="8"/>
        <v>35</v>
      </c>
      <c r="B41" s="1">
        <f t="shared" si="9"/>
        <v>56</v>
      </c>
      <c r="C41" s="14">
        <v>0</v>
      </c>
      <c r="D41" s="14">
        <f t="shared" si="4"/>
        <v>0.03</v>
      </c>
      <c r="E41" s="1">
        <f t="shared" si="19"/>
        <v>244674.65157982023</v>
      </c>
      <c r="F41" s="1"/>
      <c r="G41" s="1">
        <f t="shared" si="16"/>
        <v>40860.666813829979</v>
      </c>
      <c r="H41" s="1">
        <f t="shared" si="17"/>
        <v>220207.18642183821</v>
      </c>
      <c r="I41" s="1">
        <f t="shared" si="13"/>
        <v>0</v>
      </c>
      <c r="J41" s="1">
        <f t="shared" si="14"/>
        <v>220207.18642183821</v>
      </c>
      <c r="K41" s="1">
        <f t="shared" si="15"/>
        <v>0</v>
      </c>
      <c r="L41" s="2">
        <f t="shared" si="20"/>
        <v>2.7319052955063365</v>
      </c>
      <c r="N41" s="1"/>
      <c r="O41" s="1"/>
      <c r="Q41" s="1"/>
      <c r="R41" s="1"/>
      <c r="S41" s="1">
        <f t="shared" si="10"/>
        <v>2605902.6456736522</v>
      </c>
      <c r="T41" s="1">
        <f t="shared" si="11"/>
        <v>40860.666813829979</v>
      </c>
      <c r="U41">
        <f t="shared" si="18"/>
        <v>202227.63938920366</v>
      </c>
      <c r="V41" s="1">
        <f t="shared" si="12"/>
        <v>0</v>
      </c>
      <c r="W41" s="1">
        <f t="shared" si="7"/>
        <v>2848990.951876686</v>
      </c>
      <c r="X41" s="1"/>
      <c r="Y41" s="1"/>
      <c r="Z41" s="1"/>
      <c r="AB41" s="14"/>
      <c r="AE41" s="14"/>
      <c r="AF41" s="14"/>
      <c r="AG41" s="14"/>
    </row>
    <row r="42" spans="1:43" x14ac:dyDescent="0.2">
      <c r="A42">
        <f t="shared" si="8"/>
        <v>36</v>
      </c>
      <c r="B42" s="1">
        <f t="shared" si="9"/>
        <v>57</v>
      </c>
      <c r="C42" s="14">
        <v>0</v>
      </c>
      <c r="D42" s="14">
        <f t="shared" si="4"/>
        <v>0.03</v>
      </c>
      <c r="E42" s="1">
        <f t="shared" si="19"/>
        <v>252014.89112721485</v>
      </c>
      <c r="F42" s="1"/>
      <c r="G42" s="1">
        <f t="shared" si="16"/>
        <v>42086.486818244884</v>
      </c>
      <c r="H42" s="1">
        <f t="shared" si="17"/>
        <v>226813.40201449336</v>
      </c>
      <c r="I42" s="1">
        <f t="shared" si="13"/>
        <v>0</v>
      </c>
      <c r="J42" s="1">
        <f t="shared" si="14"/>
        <v>226813.40201449336</v>
      </c>
      <c r="K42" s="1">
        <f t="shared" si="15"/>
        <v>0</v>
      </c>
      <c r="L42" s="2">
        <f t="shared" si="20"/>
        <v>2.8138624543715265</v>
      </c>
      <c r="N42" s="1"/>
      <c r="O42" s="1"/>
      <c r="Q42" s="1"/>
      <c r="R42" s="1"/>
      <c r="S42" s="1">
        <f t="shared" si="10"/>
        <v>2848990.951876686</v>
      </c>
      <c r="T42" s="1">
        <f t="shared" si="11"/>
        <v>42086.486818244884</v>
      </c>
      <c r="U42">
        <f t="shared" si="18"/>
        <v>220992.63303700724</v>
      </c>
      <c r="V42" s="1">
        <f t="shared" si="12"/>
        <v>0</v>
      </c>
      <c r="W42" s="1">
        <f t="shared" si="7"/>
        <v>3112070.071731938</v>
      </c>
      <c r="X42" s="1"/>
      <c r="Y42" s="1"/>
      <c r="Z42" s="1"/>
      <c r="AB42" s="14"/>
      <c r="AE42" s="14"/>
      <c r="AF42" s="14"/>
      <c r="AG42" s="14"/>
      <c r="AH42" s="18"/>
      <c r="AI42" s="18"/>
      <c r="AJ42" s="18"/>
      <c r="AK42" s="18"/>
      <c r="AL42" s="18"/>
      <c r="AM42" s="18"/>
      <c r="AN42" s="19"/>
      <c r="AO42" s="19"/>
      <c r="AP42" s="19"/>
    </row>
    <row r="43" spans="1:43" x14ac:dyDescent="0.2">
      <c r="A43">
        <f t="shared" si="8"/>
        <v>37</v>
      </c>
      <c r="B43" s="1">
        <f t="shared" si="9"/>
        <v>58</v>
      </c>
      <c r="C43" s="14">
        <v>0</v>
      </c>
      <c r="D43" s="14">
        <f t="shared" si="4"/>
        <v>0.03</v>
      </c>
      <c r="E43" s="1">
        <f t="shared" si="19"/>
        <v>259575.33786103129</v>
      </c>
      <c r="F43" s="1"/>
      <c r="G43" s="1">
        <f t="shared" si="16"/>
        <v>43349.081422792231</v>
      </c>
      <c r="H43" s="1">
        <f t="shared" si="17"/>
        <v>233617.80407492816</v>
      </c>
      <c r="I43" s="1">
        <f t="shared" si="13"/>
        <v>0</v>
      </c>
      <c r="J43" s="1">
        <f t="shared" si="14"/>
        <v>233617.80407492816</v>
      </c>
      <c r="K43" s="1">
        <f t="shared" si="15"/>
        <v>0</v>
      </c>
      <c r="L43" s="2">
        <f t="shared" si="20"/>
        <v>2.8982783280026725</v>
      </c>
      <c r="N43" s="1"/>
      <c r="O43" s="1"/>
      <c r="Q43" s="1"/>
      <c r="R43" s="1"/>
      <c r="S43" s="1">
        <f t="shared" si="10"/>
        <v>3112070.071731938</v>
      </c>
      <c r="T43" s="1">
        <f t="shared" si="11"/>
        <v>43349.081422792231</v>
      </c>
      <c r="U43">
        <f t="shared" si="18"/>
        <v>241298.3351581367</v>
      </c>
      <c r="V43" s="1">
        <f t="shared" si="12"/>
        <v>0</v>
      </c>
      <c r="W43" s="1">
        <f t="shared" si="7"/>
        <v>3396717.488312867</v>
      </c>
      <c r="X43" s="1"/>
      <c r="Y43" s="1"/>
      <c r="Z43" s="1"/>
      <c r="AB43" s="14"/>
      <c r="AE43" s="14"/>
      <c r="AF43" s="14"/>
      <c r="AG43" s="14"/>
      <c r="AH43" s="18"/>
      <c r="AI43" s="18"/>
      <c r="AJ43" s="18"/>
      <c r="AK43" s="18"/>
      <c r="AL43" s="18"/>
      <c r="AM43" s="18"/>
      <c r="AN43" s="19"/>
      <c r="AO43" s="19"/>
      <c r="AP43" s="19"/>
      <c r="AQ43" s="19"/>
    </row>
    <row r="44" spans="1:43" x14ac:dyDescent="0.2">
      <c r="A44">
        <f t="shared" si="8"/>
        <v>38</v>
      </c>
      <c r="B44" s="1">
        <f t="shared" si="9"/>
        <v>59</v>
      </c>
      <c r="C44" s="14">
        <v>0</v>
      </c>
      <c r="D44" s="14">
        <f t="shared" si="4"/>
        <v>0.03</v>
      </c>
      <c r="E44" s="1">
        <f t="shared" si="19"/>
        <v>267362.59799686226</v>
      </c>
      <c r="F44" s="1"/>
      <c r="G44" s="1">
        <f t="shared" si="16"/>
        <v>44649.553865476002</v>
      </c>
      <c r="H44" s="1">
        <f t="shared" si="17"/>
        <v>240626.33819717602</v>
      </c>
      <c r="I44" s="1">
        <f t="shared" si="13"/>
        <v>0</v>
      </c>
      <c r="J44" s="1">
        <f t="shared" si="14"/>
        <v>240626.33819717602</v>
      </c>
      <c r="K44" s="1">
        <f t="shared" si="15"/>
        <v>0</v>
      </c>
      <c r="L44" s="2">
        <f t="shared" si="20"/>
        <v>2.9852266778427525</v>
      </c>
      <c r="N44" s="1"/>
      <c r="O44" s="1"/>
      <c r="Q44" s="1"/>
      <c r="R44" s="1"/>
      <c r="S44" s="1">
        <f t="shared" si="10"/>
        <v>3396717.488312867</v>
      </c>
      <c r="T44" s="1">
        <f t="shared" si="11"/>
        <v>44649.553865476002</v>
      </c>
      <c r="U44">
        <f t="shared" si="18"/>
        <v>263266.25442391157</v>
      </c>
      <c r="V44" s="1">
        <f t="shared" si="12"/>
        <v>0</v>
      </c>
      <c r="W44" s="1">
        <f t="shared" si="7"/>
        <v>3704633.2966022547</v>
      </c>
      <c r="X44" s="1"/>
      <c r="Y44" s="1"/>
      <c r="Z44" s="1"/>
      <c r="AB44" s="14"/>
      <c r="AE44" s="14"/>
      <c r="AF44" s="14"/>
      <c r="AG44" s="14"/>
      <c r="AH44" s="18"/>
      <c r="AI44" s="18"/>
      <c r="AJ44" s="18"/>
      <c r="AK44" s="18"/>
      <c r="AL44" s="18"/>
      <c r="AM44" s="18"/>
      <c r="AN44" s="19"/>
      <c r="AO44" s="19"/>
      <c r="AP44" s="19"/>
    </row>
    <row r="45" spans="1:43" x14ac:dyDescent="0.2">
      <c r="A45">
        <f t="shared" si="8"/>
        <v>39</v>
      </c>
      <c r="B45" s="1">
        <f t="shared" si="9"/>
        <v>60</v>
      </c>
      <c r="C45" s="14">
        <v>0</v>
      </c>
      <c r="D45" s="14">
        <f t="shared" ref="D45:D55" si="21">II+C45</f>
        <v>0.03</v>
      </c>
      <c r="E45" s="1" t="str">
        <f t="shared" si="19"/>
        <v xml:space="preserve"> </v>
      </c>
      <c r="F45" s="1"/>
      <c r="G45" s="1">
        <f t="shared" si="16"/>
        <v>0</v>
      </c>
      <c r="H45" s="1">
        <f t="shared" si="17"/>
        <v>0</v>
      </c>
      <c r="I45" s="1">
        <f t="shared" si="13"/>
        <v>247845.12834309132</v>
      </c>
      <c r="J45" s="1">
        <f t="shared" si="14"/>
        <v>247845.12834309132</v>
      </c>
      <c r="K45" s="1">
        <f t="shared" si="15"/>
        <v>247845.12834309132</v>
      </c>
      <c r="L45" s="2">
        <f t="shared" si="20"/>
        <v>3.074783478178035</v>
      </c>
      <c r="N45" s="1"/>
      <c r="O45" s="1"/>
      <c r="Q45" s="1"/>
      <c r="R45" s="1"/>
      <c r="S45" s="1">
        <f t="shared" si="10"/>
        <v>3704633.2966022547</v>
      </c>
      <c r="T45" s="1">
        <f t="shared" si="11"/>
        <v>0</v>
      </c>
      <c r="U45">
        <f t="shared" si="18"/>
        <v>285256.76383837359</v>
      </c>
      <c r="V45" s="1">
        <f t="shared" si="12"/>
        <v>247845.12834309132</v>
      </c>
      <c r="W45" s="1">
        <f t="shared" si="7"/>
        <v>3742044.932097537</v>
      </c>
      <c r="X45" s="1"/>
      <c r="Y45" s="1"/>
      <c r="Z45" s="1"/>
      <c r="AB45" s="14"/>
      <c r="AE45" s="14"/>
      <c r="AF45" s="14"/>
      <c r="AG45" s="14"/>
      <c r="AH45" s="18"/>
      <c r="AI45" s="18"/>
      <c r="AJ45" s="18"/>
      <c r="AK45" s="18"/>
      <c r="AL45" s="18"/>
      <c r="AM45" s="18"/>
      <c r="AN45" s="19"/>
      <c r="AO45" s="19"/>
      <c r="AP45" s="19"/>
    </row>
    <row r="46" spans="1:43" x14ac:dyDescent="0.2">
      <c r="A46">
        <f t="shared" si="8"/>
        <v>40</v>
      </c>
      <c r="B46" s="1">
        <f t="shared" si="9"/>
        <v>61</v>
      </c>
      <c r="C46" s="14">
        <v>0</v>
      </c>
      <c r="D46" s="14">
        <f t="shared" si="21"/>
        <v>0.03</v>
      </c>
      <c r="E46" s="1" t="str">
        <f t="shared" si="19"/>
        <v xml:space="preserve"> </v>
      </c>
      <c r="F46" s="1"/>
      <c r="G46" s="1">
        <f t="shared" si="16"/>
        <v>0</v>
      </c>
      <c r="H46" s="1">
        <f t="shared" si="17"/>
        <v>0</v>
      </c>
      <c r="I46" s="1">
        <f t="shared" si="13"/>
        <v>255280.48219338406</v>
      </c>
      <c r="J46" s="1">
        <f t="shared" si="14"/>
        <v>255280.48219338406</v>
      </c>
      <c r="K46" s="1">
        <f t="shared" si="15"/>
        <v>255280.48219338406</v>
      </c>
      <c r="L46" s="2">
        <f t="shared" si="20"/>
        <v>3.1670269825233763</v>
      </c>
      <c r="N46" s="1"/>
      <c r="O46" s="1"/>
      <c r="Q46" s="1"/>
      <c r="R46" s="1"/>
      <c r="S46" s="1">
        <f t="shared" si="10"/>
        <v>3742044.932097537</v>
      </c>
      <c r="T46" s="1">
        <f t="shared" si="11"/>
        <v>0</v>
      </c>
      <c r="U46">
        <f t="shared" si="18"/>
        <v>288137.45977151033</v>
      </c>
      <c r="V46" s="1">
        <f t="shared" si="12"/>
        <v>255280.48219338406</v>
      </c>
      <c r="W46" s="1">
        <f t="shared" si="7"/>
        <v>3774901.9096756633</v>
      </c>
      <c r="X46" s="1"/>
      <c r="Y46" s="1"/>
      <c r="Z46" s="1"/>
      <c r="AB46" s="14"/>
      <c r="AE46" s="14"/>
      <c r="AF46" s="14"/>
      <c r="AG46" s="14"/>
      <c r="AH46" s="18"/>
      <c r="AI46" s="18"/>
      <c r="AJ46" s="18"/>
      <c r="AK46" s="18"/>
      <c r="AL46" s="18"/>
      <c r="AM46" s="18"/>
      <c r="AN46" s="19"/>
      <c r="AO46" s="19"/>
      <c r="AP46" s="19"/>
    </row>
    <row r="47" spans="1:43" x14ac:dyDescent="0.2">
      <c r="A47">
        <f t="shared" si="8"/>
        <v>41</v>
      </c>
      <c r="B47" s="1">
        <f t="shared" si="9"/>
        <v>62</v>
      </c>
      <c r="C47" s="14">
        <v>0</v>
      </c>
      <c r="D47" s="14">
        <f t="shared" si="21"/>
        <v>0.03</v>
      </c>
      <c r="E47" s="1" t="str">
        <f t="shared" si="19"/>
        <v xml:space="preserve"> </v>
      </c>
      <c r="F47" s="1"/>
      <c r="G47" s="1">
        <f t="shared" si="16"/>
        <v>0</v>
      </c>
      <c r="H47" s="1">
        <f t="shared" si="17"/>
        <v>0</v>
      </c>
      <c r="I47" s="1">
        <f t="shared" si="13"/>
        <v>262938.89665918559</v>
      </c>
      <c r="J47" s="1">
        <f t="shared" si="14"/>
        <v>262938.89665918559</v>
      </c>
      <c r="K47" s="1">
        <f t="shared" si="15"/>
        <v>262938.89665918559</v>
      </c>
      <c r="L47" s="2">
        <f t="shared" si="20"/>
        <v>3.2620377919990777</v>
      </c>
      <c r="N47" s="1"/>
      <c r="O47" s="1"/>
      <c r="Q47" s="1"/>
      <c r="R47" s="1"/>
      <c r="S47" s="1">
        <f t="shared" si="10"/>
        <v>3774901.9096756633</v>
      </c>
      <c r="T47" s="1">
        <f t="shared" si="11"/>
        <v>0</v>
      </c>
      <c r="U47">
        <f t="shared" si="18"/>
        <v>290667.44704502606</v>
      </c>
      <c r="V47" s="1">
        <f t="shared" si="12"/>
        <v>262938.89665918559</v>
      </c>
      <c r="W47" s="1">
        <f t="shared" si="7"/>
        <v>3802630.4600615036</v>
      </c>
      <c r="X47" s="1"/>
      <c r="Y47" s="1"/>
      <c r="Z47" s="1"/>
      <c r="AB47" s="14"/>
      <c r="AE47" s="14"/>
      <c r="AF47" s="14"/>
      <c r="AG47" s="14"/>
      <c r="AH47" s="18"/>
      <c r="AI47" s="18"/>
      <c r="AJ47" s="18"/>
      <c r="AK47" s="18"/>
      <c r="AL47" s="18"/>
      <c r="AM47" s="18"/>
      <c r="AN47" s="19"/>
      <c r="AO47" s="19"/>
      <c r="AP47" s="19"/>
    </row>
    <row r="48" spans="1:43" x14ac:dyDescent="0.2">
      <c r="A48">
        <f t="shared" si="8"/>
        <v>42</v>
      </c>
      <c r="B48" s="1">
        <f t="shared" si="9"/>
        <v>63</v>
      </c>
      <c r="C48" s="14">
        <v>0</v>
      </c>
      <c r="D48" s="14">
        <f t="shared" si="21"/>
        <v>0.03</v>
      </c>
      <c r="E48" s="1" t="str">
        <f t="shared" si="19"/>
        <v xml:space="preserve"> </v>
      </c>
      <c r="F48" s="1">
        <f t="shared" ref="F48:F85" si="22">IF(A48&lt;RY," ",IF(B48&lt;63," ",IF(RY&lt;42,18000*L48,IF(RY&lt;51,18000*L48*POWER(1.075,RY-42),33660*L48))))</f>
        <v>60478.180663662904</v>
      </c>
      <c r="G48" s="1">
        <f t="shared" si="16"/>
        <v>0</v>
      </c>
      <c r="H48" s="1">
        <f t="shared" si="17"/>
        <v>0</v>
      </c>
      <c r="I48" s="1">
        <f t="shared" si="13"/>
        <v>270827.06355896115</v>
      </c>
      <c r="J48" s="1">
        <f t="shared" si="14"/>
        <v>270827.06355896115</v>
      </c>
      <c r="K48" s="1">
        <f t="shared" si="15"/>
        <v>210348.88289529824</v>
      </c>
      <c r="L48" s="2">
        <f t="shared" si="20"/>
        <v>3.3598989257590501</v>
      </c>
      <c r="N48" s="1"/>
      <c r="O48" s="1"/>
      <c r="Q48" s="1"/>
      <c r="R48" s="1"/>
      <c r="S48" s="1">
        <f t="shared" si="10"/>
        <v>3802630.4600615036</v>
      </c>
      <c r="T48" s="1">
        <f t="shared" si="11"/>
        <v>0</v>
      </c>
      <c r="U48">
        <f t="shared" si="18"/>
        <v>292802.54542473576</v>
      </c>
      <c r="V48" s="1">
        <f t="shared" si="12"/>
        <v>210348.88289529824</v>
      </c>
      <c r="W48" s="1">
        <f t="shared" si="7"/>
        <v>3885084.1225909409</v>
      </c>
      <c r="X48" s="1"/>
      <c r="Y48" s="1"/>
      <c r="Z48" s="1"/>
      <c r="AB48" s="14"/>
      <c r="AE48" s="14"/>
      <c r="AF48" s="14"/>
      <c r="AG48" s="14"/>
      <c r="AH48" s="18"/>
      <c r="AI48" s="18"/>
      <c r="AJ48" s="18"/>
      <c r="AK48" s="18"/>
      <c r="AL48" s="18"/>
      <c r="AM48" s="18"/>
      <c r="AN48" s="19"/>
      <c r="AO48" s="19"/>
      <c r="AP48" s="19"/>
      <c r="AQ48" s="14"/>
    </row>
    <row r="49" spans="1:33" x14ac:dyDescent="0.2">
      <c r="A49">
        <f t="shared" si="8"/>
        <v>43</v>
      </c>
      <c r="B49" s="1">
        <f t="shared" si="9"/>
        <v>64</v>
      </c>
      <c r="C49" s="14">
        <v>0</v>
      </c>
      <c r="D49" s="14">
        <f t="shared" si="21"/>
        <v>0.03</v>
      </c>
      <c r="E49" s="1" t="str">
        <f t="shared" si="19"/>
        <v xml:space="preserve"> </v>
      </c>
      <c r="F49" s="1">
        <f t="shared" si="22"/>
        <v>62292.52608357279</v>
      </c>
      <c r="G49" s="1">
        <f t="shared" si="16"/>
        <v>0</v>
      </c>
      <c r="H49" s="1">
        <f t="shared" si="17"/>
        <v>0</v>
      </c>
      <c r="I49" s="1">
        <f t="shared" si="13"/>
        <v>278951.87546572997</v>
      </c>
      <c r="J49" s="1">
        <f t="shared" si="14"/>
        <v>278951.87546572997</v>
      </c>
      <c r="K49" s="1">
        <f t="shared" si="15"/>
        <v>216659.34938215718</v>
      </c>
      <c r="L49" s="2">
        <f t="shared" si="20"/>
        <v>3.4606958935318217</v>
      </c>
      <c r="N49" s="1"/>
      <c r="O49" s="1"/>
      <c r="Q49" s="1"/>
      <c r="R49" s="1"/>
      <c r="S49" s="1">
        <f t="shared" si="10"/>
        <v>3885084.1225909409</v>
      </c>
      <c r="T49" s="1">
        <f t="shared" si="11"/>
        <v>0</v>
      </c>
      <c r="U49">
        <f t="shared" si="18"/>
        <v>299151.47743950243</v>
      </c>
      <c r="V49" s="1">
        <f t="shared" si="12"/>
        <v>216659.34938215718</v>
      </c>
      <c r="W49" s="1">
        <f t="shared" si="7"/>
        <v>3967576.2506482862</v>
      </c>
      <c r="X49" s="1"/>
      <c r="Y49" s="1"/>
      <c r="Z49" s="1"/>
      <c r="AB49" s="14"/>
      <c r="AE49" s="14"/>
      <c r="AF49" s="14"/>
      <c r="AG49" s="14"/>
    </row>
    <row r="50" spans="1:33" x14ac:dyDescent="0.2">
      <c r="A50">
        <f t="shared" si="8"/>
        <v>44</v>
      </c>
      <c r="B50" s="1">
        <f t="shared" si="9"/>
        <v>65</v>
      </c>
      <c r="C50" s="14">
        <v>0</v>
      </c>
      <c r="D50" s="14">
        <f t="shared" si="21"/>
        <v>0.03</v>
      </c>
      <c r="E50" s="1" t="str">
        <f t="shared" si="19"/>
        <v xml:space="preserve"> </v>
      </c>
      <c r="F50" s="1">
        <f t="shared" si="22"/>
        <v>64161.301866079979</v>
      </c>
      <c r="G50" s="1">
        <f t="shared" si="16"/>
        <v>0</v>
      </c>
      <c r="H50" s="1">
        <f t="shared" si="17"/>
        <v>0</v>
      </c>
      <c r="I50" s="1">
        <f t="shared" si="13"/>
        <v>287320.43172970187</v>
      </c>
      <c r="J50" s="1">
        <f t="shared" si="14"/>
        <v>287320.43172970187</v>
      </c>
      <c r="K50" s="1">
        <f t="shared" si="15"/>
        <v>223159.1298636219</v>
      </c>
      <c r="L50" s="2">
        <f t="shared" si="20"/>
        <v>3.5645167703377765</v>
      </c>
      <c r="N50" s="1"/>
      <c r="O50" s="1"/>
      <c r="Q50" s="1"/>
      <c r="R50" s="1"/>
      <c r="S50" s="1">
        <f t="shared" si="10"/>
        <v>3967576.2506482862</v>
      </c>
      <c r="T50" s="1">
        <f t="shared" si="11"/>
        <v>0</v>
      </c>
      <c r="U50">
        <f t="shared" si="18"/>
        <v>305503.37129991804</v>
      </c>
      <c r="V50" s="1">
        <f t="shared" si="12"/>
        <v>223159.1298636219</v>
      </c>
      <c r="W50" s="1">
        <f t="shared" si="7"/>
        <v>4049920.4920845823</v>
      </c>
      <c r="X50" s="1"/>
      <c r="Y50" s="1"/>
      <c r="Z50" s="1"/>
      <c r="AB50" s="14"/>
      <c r="AE50" s="14"/>
      <c r="AF50" s="14"/>
      <c r="AG50" s="14"/>
    </row>
    <row r="51" spans="1:33" x14ac:dyDescent="0.2">
      <c r="A51">
        <f t="shared" si="8"/>
        <v>45</v>
      </c>
      <c r="B51" s="1">
        <f t="shared" si="9"/>
        <v>66</v>
      </c>
      <c r="C51" s="14">
        <v>0</v>
      </c>
      <c r="D51" s="14">
        <f t="shared" si="21"/>
        <v>0.03</v>
      </c>
      <c r="E51" s="1" t="str">
        <f t="shared" si="19"/>
        <v xml:space="preserve"> </v>
      </c>
      <c r="F51" s="1">
        <f t="shared" si="22"/>
        <v>66086.140922062375</v>
      </c>
      <c r="G51" s="1">
        <f t="shared" si="16"/>
        <v>0</v>
      </c>
      <c r="H51" s="1">
        <f t="shared" si="17"/>
        <v>0</v>
      </c>
      <c r="I51" s="1">
        <f t="shared" si="13"/>
        <v>295940.04468159296</v>
      </c>
      <c r="J51" s="1">
        <f t="shared" si="14"/>
        <v>295940.04468159296</v>
      </c>
      <c r="K51" s="1">
        <f t="shared" si="15"/>
        <v>229853.90375953057</v>
      </c>
      <c r="L51" s="2">
        <f t="shared" si="20"/>
        <v>3.67145227344791</v>
      </c>
      <c r="N51" s="1"/>
      <c r="O51" s="1"/>
      <c r="Q51" s="1"/>
      <c r="R51" s="1"/>
      <c r="S51" s="1">
        <f t="shared" si="10"/>
        <v>4049920.4920845823</v>
      </c>
      <c r="T51" s="1">
        <f t="shared" si="11"/>
        <v>0</v>
      </c>
      <c r="U51">
        <f t="shared" si="18"/>
        <v>311843.87789051281</v>
      </c>
      <c r="V51" s="1">
        <f t="shared" si="12"/>
        <v>229853.90375953057</v>
      </c>
      <c r="W51" s="1">
        <f t="shared" si="7"/>
        <v>4131910.4662155649</v>
      </c>
      <c r="X51" s="1"/>
      <c r="Y51" s="1"/>
      <c r="Z51" s="1"/>
      <c r="AB51" s="14"/>
      <c r="AE51" s="14"/>
      <c r="AF51" s="14"/>
      <c r="AG51" s="14"/>
    </row>
    <row r="52" spans="1:33" x14ac:dyDescent="0.2">
      <c r="A52">
        <f t="shared" si="8"/>
        <v>46</v>
      </c>
      <c r="B52" s="1">
        <f t="shared" si="9"/>
        <v>67</v>
      </c>
      <c r="C52" s="14">
        <v>0</v>
      </c>
      <c r="D52" s="14">
        <f t="shared" si="21"/>
        <v>0.03</v>
      </c>
      <c r="E52" s="1" t="str">
        <f t="shared" si="19"/>
        <v xml:space="preserve"> </v>
      </c>
      <c r="F52" s="1">
        <f t="shared" si="22"/>
        <v>68068.725149724254</v>
      </c>
      <c r="G52" s="1">
        <f t="shared" si="16"/>
        <v>0</v>
      </c>
      <c r="H52" s="1">
        <f t="shared" si="17"/>
        <v>0</v>
      </c>
      <c r="I52" s="1">
        <f t="shared" si="13"/>
        <v>304818.24602204078</v>
      </c>
      <c r="J52" s="1">
        <f t="shared" si="14"/>
        <v>304818.24602204078</v>
      </c>
      <c r="K52" s="1">
        <f t="shared" si="15"/>
        <v>236749.52087231653</v>
      </c>
      <c r="L52" s="2">
        <f t="shared" si="20"/>
        <v>3.7815958416513475</v>
      </c>
      <c r="N52" s="1"/>
      <c r="O52" s="1"/>
      <c r="Q52" s="1"/>
      <c r="R52" s="1"/>
      <c r="S52" s="1">
        <f t="shared" si="10"/>
        <v>4131910.4662155649</v>
      </c>
      <c r="T52" s="1">
        <f t="shared" si="11"/>
        <v>0</v>
      </c>
      <c r="U52">
        <f t="shared" si="18"/>
        <v>318157.1058985985</v>
      </c>
      <c r="V52" s="1">
        <f t="shared" si="12"/>
        <v>236749.52087231653</v>
      </c>
      <c r="W52" s="1">
        <f t="shared" si="7"/>
        <v>4213318.0512418468</v>
      </c>
      <c r="X52" s="1"/>
      <c r="Y52" s="1"/>
      <c r="Z52" s="1"/>
      <c r="AB52" s="14"/>
      <c r="AE52" s="14"/>
      <c r="AF52" s="14"/>
      <c r="AG52" s="14"/>
    </row>
    <row r="53" spans="1:33" x14ac:dyDescent="0.2">
      <c r="A53">
        <f t="shared" si="8"/>
        <v>47</v>
      </c>
      <c r="B53" s="1">
        <f t="shared" si="9"/>
        <v>68</v>
      </c>
      <c r="C53" s="14">
        <v>0</v>
      </c>
      <c r="D53" s="14">
        <f t="shared" si="21"/>
        <v>0.03</v>
      </c>
      <c r="E53" s="1" t="str">
        <f t="shared" si="19"/>
        <v xml:space="preserve"> </v>
      </c>
      <c r="F53" s="1">
        <f t="shared" si="22"/>
        <v>70110.786904215987</v>
      </c>
      <c r="G53" s="1">
        <f t="shared" si="16"/>
        <v>0</v>
      </c>
      <c r="H53" s="1">
        <f t="shared" si="17"/>
        <v>0</v>
      </c>
      <c r="I53" s="1">
        <f t="shared" si="13"/>
        <v>313962.79340270202</v>
      </c>
      <c r="J53" s="1">
        <f t="shared" si="14"/>
        <v>313962.79340270202</v>
      </c>
      <c r="K53" s="1">
        <f t="shared" si="15"/>
        <v>243852.00649848604</v>
      </c>
      <c r="L53" s="2">
        <f t="shared" si="20"/>
        <v>3.8950437169008882</v>
      </c>
      <c r="N53" s="1"/>
      <c r="O53" s="1"/>
      <c r="Q53" s="1"/>
      <c r="R53" s="1"/>
      <c r="S53" s="1">
        <f t="shared" si="10"/>
        <v>4213318.0512418468</v>
      </c>
      <c r="T53" s="1">
        <f t="shared" si="11"/>
        <v>0</v>
      </c>
      <c r="U53">
        <f t="shared" si="18"/>
        <v>324425.48994562222</v>
      </c>
      <c r="V53" s="1">
        <f t="shared" si="12"/>
        <v>243852.00649848604</v>
      </c>
      <c r="W53" s="1">
        <f t="shared" si="7"/>
        <v>4293891.5346889831</v>
      </c>
      <c r="X53" s="1"/>
      <c r="Y53" s="1"/>
      <c r="Z53" s="1"/>
      <c r="AB53" s="14"/>
      <c r="AE53" s="14"/>
      <c r="AF53" s="14"/>
      <c r="AG53" s="14"/>
    </row>
    <row r="54" spans="1:33" x14ac:dyDescent="0.2">
      <c r="A54">
        <f t="shared" si="8"/>
        <v>48</v>
      </c>
      <c r="B54" s="1">
        <f t="shared" si="9"/>
        <v>69</v>
      </c>
      <c r="C54" s="14">
        <v>0</v>
      </c>
      <c r="D54" s="14">
        <f t="shared" si="21"/>
        <v>0.03</v>
      </c>
      <c r="E54" s="1" t="str">
        <f t="shared" si="19"/>
        <v xml:space="preserve"> </v>
      </c>
      <c r="F54" s="1">
        <f t="shared" si="22"/>
        <v>72214.110511342471</v>
      </c>
      <c r="G54" s="1">
        <f t="shared" si="16"/>
        <v>0</v>
      </c>
      <c r="H54" s="1">
        <f t="shared" si="17"/>
        <v>0</v>
      </c>
      <c r="I54" s="1">
        <f t="shared" si="13"/>
        <v>323381.67720478307</v>
      </c>
      <c r="J54" s="1">
        <f t="shared" si="14"/>
        <v>323381.67720478307</v>
      </c>
      <c r="K54" s="1">
        <f t="shared" si="15"/>
        <v>251167.5666934406</v>
      </c>
      <c r="L54" s="2">
        <f t="shared" si="20"/>
        <v>4.0118950284079151</v>
      </c>
      <c r="N54" s="1"/>
      <c r="O54" s="1"/>
      <c r="Q54" s="1"/>
      <c r="R54" s="1"/>
      <c r="S54" s="1">
        <f t="shared" si="10"/>
        <v>4293891.5346889831</v>
      </c>
      <c r="T54" s="1">
        <f t="shared" si="11"/>
        <v>0</v>
      </c>
      <c r="U54">
        <f t="shared" si="18"/>
        <v>330629.6481710517</v>
      </c>
      <c r="V54" s="1">
        <f t="shared" si="12"/>
        <v>251167.5666934406</v>
      </c>
      <c r="W54" s="1">
        <f t="shared" si="7"/>
        <v>4373353.6161665935</v>
      </c>
      <c r="X54" s="1"/>
      <c r="Y54" s="1"/>
      <c r="Z54" s="1"/>
      <c r="AB54" s="14"/>
      <c r="AE54" s="14"/>
      <c r="AF54" s="14"/>
      <c r="AG54" s="14"/>
    </row>
    <row r="55" spans="1:33" x14ac:dyDescent="0.2">
      <c r="A55">
        <f t="shared" si="8"/>
        <v>49</v>
      </c>
      <c r="B55" s="1">
        <f t="shared" si="9"/>
        <v>70</v>
      </c>
      <c r="C55" s="14">
        <v>0</v>
      </c>
      <c r="D55" s="14">
        <f t="shared" si="21"/>
        <v>0.03</v>
      </c>
      <c r="E55" s="1" t="str">
        <f t="shared" si="19"/>
        <v xml:space="preserve"> </v>
      </c>
      <c r="F55" s="1">
        <f t="shared" si="22"/>
        <v>74380.533826682746</v>
      </c>
      <c r="G55" s="1">
        <f t="shared" si="16"/>
        <v>0</v>
      </c>
      <c r="H55" s="1">
        <f t="shared" si="17"/>
        <v>0</v>
      </c>
      <c r="I55" s="1">
        <f t="shared" si="13"/>
        <v>333083.12752092659</v>
      </c>
      <c r="J55" s="1">
        <f t="shared" si="14"/>
        <v>333083.12752092659</v>
      </c>
      <c r="K55" s="1">
        <f t="shared" si="15"/>
        <v>258702.59369424384</v>
      </c>
      <c r="L55" s="2">
        <f t="shared" si="20"/>
        <v>4.1322518792601528</v>
      </c>
      <c r="N55" s="1"/>
      <c r="O55" s="1"/>
      <c r="Q55" s="1"/>
      <c r="R55" s="1"/>
      <c r="S55" s="1">
        <f t="shared" si="10"/>
        <v>4373353.6161665935</v>
      </c>
      <c r="T55" s="1">
        <f t="shared" si="11"/>
        <v>0</v>
      </c>
      <c r="U55">
        <f t="shared" si="18"/>
        <v>336748.22844482772</v>
      </c>
      <c r="V55" s="1">
        <f t="shared" si="12"/>
        <v>258702.59369424384</v>
      </c>
      <c r="W55" s="1">
        <f t="shared" si="7"/>
        <v>4451399.2509171776</v>
      </c>
      <c r="X55" s="1"/>
      <c r="Y55" s="1"/>
      <c r="Z55" s="1"/>
      <c r="AB55" s="14"/>
      <c r="AE55" s="14"/>
      <c r="AF55" s="14"/>
      <c r="AG55" s="14"/>
    </row>
    <row r="56" spans="1:33" x14ac:dyDescent="0.2">
      <c r="A56">
        <f t="shared" si="8"/>
        <v>50</v>
      </c>
      <c r="B56" s="1">
        <f t="shared" si="9"/>
        <v>71</v>
      </c>
      <c r="C56" s="14" t="s">
        <v>23</v>
      </c>
      <c r="D56" s="14"/>
      <c r="E56" s="1" t="str">
        <f t="shared" si="19"/>
        <v xml:space="preserve"> </v>
      </c>
      <c r="F56" s="1">
        <f t="shared" si="22"/>
        <v>76611.949841483234</v>
      </c>
      <c r="G56" s="1">
        <f t="shared" si="16"/>
        <v>0</v>
      </c>
      <c r="H56" s="1">
        <f t="shared" si="17"/>
        <v>0</v>
      </c>
      <c r="I56" s="1">
        <f t="shared" si="13"/>
        <v>343075.62134655437</v>
      </c>
      <c r="J56" s="1">
        <f t="shared" si="14"/>
        <v>343075.62134655437</v>
      </c>
      <c r="K56" s="1">
        <f t="shared" si="15"/>
        <v>266463.67150507111</v>
      </c>
      <c r="L56" s="2">
        <f t="shared" si="20"/>
        <v>4.2562194356379575</v>
      </c>
      <c r="N56" s="1"/>
      <c r="O56" s="1"/>
      <c r="Q56" s="1"/>
      <c r="R56" s="1"/>
      <c r="S56" s="1">
        <f t="shared" si="10"/>
        <v>4451399.2509171776</v>
      </c>
      <c r="T56" s="1">
        <f t="shared" si="11"/>
        <v>0</v>
      </c>
      <c r="U56">
        <f t="shared" si="18"/>
        <v>342757.74232062267</v>
      </c>
      <c r="V56" s="1">
        <f t="shared" si="12"/>
        <v>266463.67150507111</v>
      </c>
      <c r="W56" s="1">
        <f t="shared" si="7"/>
        <v>4527693.3217327287</v>
      </c>
      <c r="X56" s="1"/>
      <c r="Y56" s="1"/>
      <c r="Z56" s="24"/>
      <c r="AA56" s="25" t="s">
        <v>26</v>
      </c>
      <c r="AB56" s="14"/>
      <c r="AE56" s="14"/>
      <c r="AF56" s="14"/>
      <c r="AG56" s="14"/>
    </row>
    <row r="57" spans="1:33" x14ac:dyDescent="0.2">
      <c r="A57">
        <f t="shared" si="8"/>
        <v>51</v>
      </c>
      <c r="B57" s="1">
        <f t="shared" si="9"/>
        <v>72</v>
      </c>
      <c r="C57" s="14" t="s">
        <v>23</v>
      </c>
      <c r="D57" s="14"/>
      <c r="E57" s="1" t="str">
        <f t="shared" si="19"/>
        <v xml:space="preserve"> </v>
      </c>
      <c r="F57" s="1">
        <f t="shared" si="22"/>
        <v>78910.308336727729</v>
      </c>
      <c r="G57" s="1">
        <f t="shared" si="16"/>
        <v>0</v>
      </c>
      <c r="H57" s="1">
        <f t="shared" si="17"/>
        <v>0</v>
      </c>
      <c r="I57" s="1">
        <f t="shared" si="13"/>
        <v>353367.88998695102</v>
      </c>
      <c r="J57" s="1">
        <f t="shared" si="14"/>
        <v>353367.88998695102</v>
      </c>
      <c r="K57" s="1">
        <f t="shared" si="15"/>
        <v>274457.58165022329</v>
      </c>
      <c r="L57" s="2">
        <f t="shared" si="20"/>
        <v>4.383906018707096</v>
      </c>
      <c r="N57" s="1"/>
      <c r="O57" s="1"/>
      <c r="Q57" s="1"/>
      <c r="R57" s="1"/>
      <c r="S57" s="1">
        <f t="shared" si="10"/>
        <v>4527693.3217327287</v>
      </c>
      <c r="T57" s="1">
        <f t="shared" si="11"/>
        <v>0</v>
      </c>
      <c r="U57">
        <f t="shared" si="18"/>
        <v>348632.3857734201</v>
      </c>
      <c r="V57" s="1">
        <f t="shared" si="12"/>
        <v>274457.58165022329</v>
      </c>
      <c r="W57" s="1">
        <f t="shared" si="7"/>
        <v>4601868.1258559255</v>
      </c>
      <c r="X57" s="1"/>
      <c r="Y57" s="1"/>
      <c r="Z57" s="24"/>
      <c r="AB57" s="14"/>
      <c r="AE57" s="14"/>
      <c r="AF57" s="14"/>
      <c r="AG57" s="14"/>
    </row>
    <row r="58" spans="1:33" x14ac:dyDescent="0.2">
      <c r="A58">
        <f t="shared" si="8"/>
        <v>52</v>
      </c>
      <c r="B58" s="1">
        <f t="shared" si="9"/>
        <v>73</v>
      </c>
      <c r="C58" s="14" t="s">
        <v>23</v>
      </c>
      <c r="D58" s="14"/>
      <c r="E58" s="1" t="str">
        <f t="shared" si="19"/>
        <v xml:space="preserve"> </v>
      </c>
      <c r="F58" s="1">
        <f t="shared" si="22"/>
        <v>81277.617586829554</v>
      </c>
      <c r="G58" s="1">
        <f t="shared" si="16"/>
        <v>0</v>
      </c>
      <c r="H58" s="1">
        <f t="shared" si="17"/>
        <v>0</v>
      </c>
      <c r="I58" s="1">
        <f t="shared" si="13"/>
        <v>363968.92668655957</v>
      </c>
      <c r="J58" s="1">
        <f t="shared" si="14"/>
        <v>363968.92668655957</v>
      </c>
      <c r="K58" s="1">
        <f t="shared" si="15"/>
        <v>282691.30909972999</v>
      </c>
      <c r="L58" s="2">
        <f t="shared" si="20"/>
        <v>4.5154231992683087</v>
      </c>
      <c r="N58" s="1"/>
      <c r="O58" s="1"/>
      <c r="Q58" s="1"/>
      <c r="R58" s="1"/>
      <c r="S58" s="1">
        <f t="shared" si="10"/>
        <v>4601868.1258559255</v>
      </c>
      <c r="T58" s="1">
        <f t="shared" si="11"/>
        <v>0</v>
      </c>
      <c r="U58">
        <f t="shared" si="18"/>
        <v>354343.84569090628</v>
      </c>
      <c r="V58" s="1">
        <f t="shared" si="12"/>
        <v>282691.30909972999</v>
      </c>
      <c r="W58" s="1">
        <f t="shared" si="7"/>
        <v>4673520.6624471014</v>
      </c>
      <c r="X58" s="1"/>
      <c r="Y58" s="1"/>
      <c r="Z58" s="24"/>
      <c r="AB58" s="14"/>
      <c r="AE58" s="14"/>
      <c r="AF58" s="14"/>
      <c r="AG58" s="14"/>
    </row>
    <row r="59" spans="1:33" x14ac:dyDescent="0.2">
      <c r="A59">
        <f t="shared" si="8"/>
        <v>53</v>
      </c>
      <c r="B59" s="1">
        <f t="shared" si="9"/>
        <v>74</v>
      </c>
      <c r="C59" s="14" t="s">
        <v>23</v>
      </c>
      <c r="D59" s="14"/>
      <c r="E59" s="1" t="str">
        <f t="shared" si="19"/>
        <v xml:space="preserve"> </v>
      </c>
      <c r="F59" s="1">
        <f t="shared" si="22"/>
        <v>83715.946114434439</v>
      </c>
      <c r="G59" s="1">
        <f t="shared" si="16"/>
        <v>0</v>
      </c>
      <c r="H59" s="1">
        <f t="shared" si="17"/>
        <v>0</v>
      </c>
      <c r="I59" s="1">
        <f t="shared" si="13"/>
        <v>374887.99448715639</v>
      </c>
      <c r="J59" s="1">
        <f t="shared" si="14"/>
        <v>374887.99448715639</v>
      </c>
      <c r="K59" s="1">
        <f t="shared" si="15"/>
        <v>291172.04837272194</v>
      </c>
      <c r="L59" s="2">
        <f t="shared" si="20"/>
        <v>4.6508858952463576</v>
      </c>
      <c r="N59" s="1"/>
      <c r="O59" s="1"/>
      <c r="Q59" s="1"/>
      <c r="R59" s="1"/>
      <c r="S59" s="1">
        <f t="shared" si="10"/>
        <v>4673520.6624471014</v>
      </c>
      <c r="T59" s="1">
        <f t="shared" si="11"/>
        <v>0</v>
      </c>
      <c r="U59">
        <f t="shared" si="18"/>
        <v>359861.0910084268</v>
      </c>
      <c r="V59" s="1">
        <f t="shared" si="12"/>
        <v>291172.04837272194</v>
      </c>
      <c r="W59" s="1">
        <f t="shared" si="7"/>
        <v>4742209.7050828058</v>
      </c>
      <c r="X59" s="1"/>
      <c r="Y59" s="1"/>
      <c r="Z59" s="24"/>
      <c r="AB59" s="14"/>
      <c r="AE59" s="14"/>
      <c r="AF59" s="14"/>
      <c r="AG59" s="14"/>
    </row>
    <row r="60" spans="1:33" x14ac:dyDescent="0.2">
      <c r="A60">
        <f t="shared" si="8"/>
        <v>54</v>
      </c>
      <c r="B60" s="1">
        <f t="shared" si="9"/>
        <v>75</v>
      </c>
      <c r="C60" s="14" t="s">
        <v>23</v>
      </c>
      <c r="D60" s="14"/>
      <c r="E60" s="1" t="str">
        <f t="shared" si="19"/>
        <v xml:space="preserve"> </v>
      </c>
      <c r="F60" s="1">
        <f t="shared" si="22"/>
        <v>86227.424497867483</v>
      </c>
      <c r="G60" s="1">
        <f t="shared" si="16"/>
        <v>0</v>
      </c>
      <c r="H60" s="1">
        <f t="shared" si="17"/>
        <v>0</v>
      </c>
      <c r="I60" s="1">
        <f t="shared" si="13"/>
        <v>386134.6343217711</v>
      </c>
      <c r="J60" s="1">
        <f t="shared" si="14"/>
        <v>386134.6343217711</v>
      </c>
      <c r="K60" s="1">
        <f t="shared" si="15"/>
        <v>299907.20982390363</v>
      </c>
      <c r="L60" s="2">
        <f t="shared" si="20"/>
        <v>4.7904124721037489</v>
      </c>
      <c r="N60" s="1"/>
      <c r="O60" s="1"/>
      <c r="Q60" s="1"/>
      <c r="R60" s="1"/>
      <c r="S60" s="1">
        <f t="shared" si="10"/>
        <v>4742209.7050828058</v>
      </c>
      <c r="T60" s="1">
        <f t="shared" si="11"/>
        <v>0</v>
      </c>
      <c r="U60">
        <f t="shared" si="18"/>
        <v>365150.14729137602</v>
      </c>
      <c r="V60" s="1">
        <f t="shared" si="12"/>
        <v>299907.20982390363</v>
      </c>
      <c r="W60" s="1">
        <f t="shared" si="7"/>
        <v>4807452.6425502785</v>
      </c>
      <c r="X60" s="1"/>
      <c r="Y60" s="1"/>
      <c r="Z60" s="24"/>
      <c r="AB60" s="14"/>
      <c r="AE60" s="14"/>
      <c r="AF60" s="14"/>
      <c r="AG60" s="14"/>
    </row>
    <row r="61" spans="1:33" x14ac:dyDescent="0.2">
      <c r="A61">
        <f t="shared" si="8"/>
        <v>55</v>
      </c>
      <c r="B61" s="1">
        <f t="shared" si="9"/>
        <v>76</v>
      </c>
      <c r="C61" s="14" t="s">
        <v>23</v>
      </c>
      <c r="D61" s="14"/>
      <c r="E61" s="1" t="str">
        <f t="shared" si="19"/>
        <v xml:space="preserve"> </v>
      </c>
      <c r="F61" s="1">
        <f t="shared" si="22"/>
        <v>88814.247232803507</v>
      </c>
      <c r="G61" s="1">
        <f t="shared" si="16"/>
        <v>0</v>
      </c>
      <c r="H61" s="1">
        <f t="shared" si="17"/>
        <v>0</v>
      </c>
      <c r="I61" s="1">
        <f t="shared" si="13"/>
        <v>397718.67335142422</v>
      </c>
      <c r="J61" s="1">
        <f t="shared" si="14"/>
        <v>397718.67335142422</v>
      </c>
      <c r="K61" s="1">
        <f t="shared" si="15"/>
        <v>308904.42611862073</v>
      </c>
      <c r="L61" s="2">
        <f t="shared" si="20"/>
        <v>4.9341248462668617</v>
      </c>
      <c r="N61" s="1"/>
      <c r="O61" s="1"/>
      <c r="Q61" s="1"/>
      <c r="R61" s="1"/>
      <c r="S61" s="1">
        <f t="shared" si="10"/>
        <v>4807452.6425502785</v>
      </c>
      <c r="T61" s="1">
        <f t="shared" si="11"/>
        <v>0</v>
      </c>
      <c r="U61">
        <f t="shared" si="18"/>
        <v>370173.85347637144</v>
      </c>
      <c r="V61" s="1">
        <f t="shared" si="12"/>
        <v>308904.42611862073</v>
      </c>
      <c r="W61" s="1">
        <f t="shared" si="7"/>
        <v>4868722.0699080294</v>
      </c>
      <c r="X61" s="1"/>
      <c r="Y61" s="1"/>
      <c r="Z61" s="24"/>
      <c r="AB61" s="14"/>
      <c r="AE61" s="14"/>
      <c r="AF61" s="14"/>
      <c r="AG61" s="14"/>
    </row>
    <row r="62" spans="1:33" x14ac:dyDescent="0.2">
      <c r="A62">
        <f t="shared" si="8"/>
        <v>56</v>
      </c>
      <c r="B62" s="1">
        <f t="shared" si="9"/>
        <v>77</v>
      </c>
      <c r="C62" s="14" t="s">
        <v>23</v>
      </c>
      <c r="D62" s="14"/>
      <c r="E62" s="1" t="str">
        <f t="shared" si="19"/>
        <v xml:space="preserve"> </v>
      </c>
      <c r="F62" s="1">
        <f t="shared" si="22"/>
        <v>91478.674649787616</v>
      </c>
      <c r="G62" s="1">
        <f t="shared" si="16"/>
        <v>0</v>
      </c>
      <c r="H62" s="1">
        <f t="shared" si="17"/>
        <v>0</v>
      </c>
      <c r="I62" s="1">
        <f t="shared" si="13"/>
        <v>409650.23355196696</v>
      </c>
      <c r="J62" s="1">
        <f t="shared" si="14"/>
        <v>409650.23355196696</v>
      </c>
      <c r="K62" s="1">
        <f t="shared" si="15"/>
        <v>318171.55890217936</v>
      </c>
      <c r="L62" s="2">
        <f t="shared" si="20"/>
        <v>5.0821485916548674</v>
      </c>
      <c r="N62" s="1"/>
      <c r="O62" s="1"/>
      <c r="Q62" s="1"/>
      <c r="R62" s="1"/>
      <c r="S62" s="1">
        <f t="shared" si="10"/>
        <v>4868722.0699080294</v>
      </c>
      <c r="T62" s="1">
        <f t="shared" si="11"/>
        <v>0</v>
      </c>
      <c r="U62">
        <f t="shared" si="18"/>
        <v>374891.59938291827</v>
      </c>
      <c r="V62" s="1">
        <f t="shared" si="12"/>
        <v>318171.55890217936</v>
      </c>
      <c r="W62" s="1">
        <f t="shared" si="7"/>
        <v>4925442.1103887688</v>
      </c>
      <c r="X62" s="1"/>
      <c r="Y62" s="1"/>
      <c r="Z62" s="24"/>
      <c r="AB62" s="14"/>
      <c r="AE62" s="14"/>
      <c r="AF62" s="14"/>
      <c r="AG62" s="14"/>
    </row>
    <row r="63" spans="1:33" x14ac:dyDescent="0.2">
      <c r="A63">
        <f t="shared" si="8"/>
        <v>57</v>
      </c>
      <c r="B63" s="1">
        <f t="shared" si="9"/>
        <v>78</v>
      </c>
      <c r="C63" s="14" t="s">
        <v>23</v>
      </c>
      <c r="D63" s="14"/>
      <c r="E63" s="1" t="str">
        <f t="shared" si="19"/>
        <v xml:space="preserve"> </v>
      </c>
      <c r="F63" s="1">
        <f t="shared" si="22"/>
        <v>94223.034889281247</v>
      </c>
      <c r="G63" s="1">
        <f t="shared" si="16"/>
        <v>0</v>
      </c>
      <c r="H63" s="1">
        <f t="shared" si="17"/>
        <v>0</v>
      </c>
      <c r="I63" s="1">
        <f t="shared" si="13"/>
        <v>421939.74055852595</v>
      </c>
      <c r="J63" s="1">
        <f t="shared" si="14"/>
        <v>421939.74055852595</v>
      </c>
      <c r="K63" s="1">
        <f t="shared" si="15"/>
        <v>327716.70566924469</v>
      </c>
      <c r="L63" s="2">
        <f t="shared" si="20"/>
        <v>5.2346130494045138</v>
      </c>
      <c r="N63" s="1"/>
      <c r="O63" s="1"/>
      <c r="Q63" s="1"/>
      <c r="R63" s="1"/>
      <c r="S63" s="1">
        <f t="shared" si="10"/>
        <v>4925442.1103887688</v>
      </c>
      <c r="T63" s="1">
        <f t="shared" si="11"/>
        <v>0</v>
      </c>
      <c r="U63">
        <f t="shared" si="18"/>
        <v>379259.0424999352</v>
      </c>
      <c r="V63" s="1">
        <f t="shared" si="12"/>
        <v>327716.70566924469</v>
      </c>
      <c r="W63" s="1">
        <f t="shared" si="7"/>
        <v>4976984.4472194593</v>
      </c>
      <c r="X63" s="1"/>
      <c r="Y63" s="1"/>
      <c r="Z63" s="24"/>
      <c r="AB63" s="14"/>
      <c r="AE63" s="14"/>
      <c r="AF63" s="14"/>
      <c r="AG63" s="14"/>
    </row>
    <row r="64" spans="1:33" x14ac:dyDescent="0.2">
      <c r="A64">
        <f t="shared" si="8"/>
        <v>58</v>
      </c>
      <c r="B64" s="1">
        <f t="shared" si="9"/>
        <v>79</v>
      </c>
      <c r="C64" s="14" t="s">
        <v>23</v>
      </c>
      <c r="D64" s="14"/>
      <c r="E64" s="1" t="str">
        <f t="shared" si="19"/>
        <v xml:space="preserve"> </v>
      </c>
      <c r="F64" s="1">
        <f t="shared" si="22"/>
        <v>97049.725935959694</v>
      </c>
      <c r="G64" s="1">
        <f t="shared" si="16"/>
        <v>0</v>
      </c>
      <c r="H64" s="1">
        <f t="shared" si="17"/>
        <v>0</v>
      </c>
      <c r="I64" s="1">
        <f t="shared" si="13"/>
        <v>434597.93277528172</v>
      </c>
      <c r="J64" s="1">
        <f t="shared" si="14"/>
        <v>434597.93277528172</v>
      </c>
      <c r="K64" s="1">
        <f t="shared" si="15"/>
        <v>337548.206839322</v>
      </c>
      <c r="L64" s="2">
        <f t="shared" si="20"/>
        <v>5.3916514408866494</v>
      </c>
      <c r="N64" s="1"/>
      <c r="O64" s="1"/>
      <c r="Q64" s="1"/>
      <c r="R64" s="1"/>
      <c r="S64" s="1">
        <f t="shared" si="10"/>
        <v>4976984.4472194593</v>
      </c>
      <c r="T64" s="1">
        <f t="shared" si="11"/>
        <v>0</v>
      </c>
      <c r="U64">
        <f t="shared" si="18"/>
        <v>383227.80243589834</v>
      </c>
      <c r="V64" s="1">
        <f t="shared" si="12"/>
        <v>337548.206839322</v>
      </c>
      <c r="W64" s="1">
        <f t="shared" si="7"/>
        <v>5022664.0428160354</v>
      </c>
      <c r="X64" s="1"/>
      <c r="Y64" s="1"/>
      <c r="Z64" s="24"/>
      <c r="AB64" s="14"/>
      <c r="AE64" s="14"/>
      <c r="AF64" s="14"/>
      <c r="AG64" s="14"/>
    </row>
    <row r="65" spans="1:33" x14ac:dyDescent="0.2">
      <c r="A65">
        <f t="shared" si="8"/>
        <v>59</v>
      </c>
      <c r="B65" s="1">
        <f t="shared" si="9"/>
        <v>80</v>
      </c>
      <c r="C65" s="14" t="s">
        <v>23</v>
      </c>
      <c r="D65" s="14"/>
      <c r="E65" s="1" t="str">
        <f t="shared" si="19"/>
        <v xml:space="preserve"> </v>
      </c>
      <c r="F65" s="1">
        <f t="shared" si="22"/>
        <v>99961.217714038488</v>
      </c>
      <c r="G65" s="1">
        <f t="shared" si="16"/>
        <v>0</v>
      </c>
      <c r="H65" s="1">
        <f t="shared" si="17"/>
        <v>0</v>
      </c>
      <c r="I65" s="1">
        <f t="shared" ref="I65:I85" si="23">IF(A65&lt;RY,0,IF(A65=RY,E64*(1+II)*RP*(1-SR),I64*(1+II)))</f>
        <v>447635.87075854017</v>
      </c>
      <c r="J65" s="1">
        <f t="shared" ref="J65:J85" si="24">IF(H65&gt;0,H65,F65+K65)</f>
        <v>447635.87075854017</v>
      </c>
      <c r="K65" s="1">
        <f t="shared" ref="K65:K85" si="25">IF(A65&lt;RY,0,IF(W64&gt;0,I65-F65,0))</f>
        <v>347674.65304450167</v>
      </c>
      <c r="L65" s="2">
        <f t="shared" si="20"/>
        <v>5.5534009841132495</v>
      </c>
      <c r="N65" s="1"/>
      <c r="O65" s="1"/>
      <c r="Q65" s="1"/>
      <c r="R65" s="1"/>
      <c r="S65" s="1">
        <f t="shared" si="10"/>
        <v>5022664.0428160354</v>
      </c>
      <c r="T65" s="1">
        <f t="shared" si="11"/>
        <v>0</v>
      </c>
      <c r="U65">
        <f t="shared" si="18"/>
        <v>386745.13129683473</v>
      </c>
      <c r="V65" s="1">
        <f t="shared" si="12"/>
        <v>347674.65304450167</v>
      </c>
      <c r="W65" s="1">
        <f t="shared" si="7"/>
        <v>5061734.521068369</v>
      </c>
      <c r="X65" s="1"/>
      <c r="Y65" s="1"/>
      <c r="Z65" s="24"/>
      <c r="AB65" s="14"/>
      <c r="AE65" s="14"/>
      <c r="AF65" s="14"/>
      <c r="AG65" s="14"/>
    </row>
    <row r="66" spans="1:33" x14ac:dyDescent="0.2">
      <c r="A66">
        <f t="shared" si="8"/>
        <v>60</v>
      </c>
      <c r="B66" s="1">
        <f t="shared" si="9"/>
        <v>81</v>
      </c>
      <c r="C66" s="14" t="s">
        <v>23</v>
      </c>
      <c r="D66" s="14"/>
      <c r="E66" s="1" t="str">
        <f t="shared" si="19"/>
        <v xml:space="preserve"> </v>
      </c>
      <c r="F66" s="1">
        <f t="shared" si="22"/>
        <v>102960.05424545964</v>
      </c>
      <c r="G66" s="1">
        <f t="shared" si="16"/>
        <v>0</v>
      </c>
      <c r="H66" s="1">
        <f t="shared" si="17"/>
        <v>0</v>
      </c>
      <c r="I66" s="1">
        <f t="shared" si="23"/>
        <v>461064.9468812964</v>
      </c>
      <c r="J66" s="1">
        <f t="shared" si="24"/>
        <v>461064.94688129635</v>
      </c>
      <c r="K66" s="1">
        <f t="shared" si="25"/>
        <v>358104.89263583673</v>
      </c>
      <c r="L66" s="2">
        <f t="shared" si="20"/>
        <v>5.7200030136366466</v>
      </c>
      <c r="N66" s="1"/>
      <c r="O66" s="1"/>
      <c r="Q66" s="1"/>
      <c r="R66" s="1"/>
      <c r="S66" s="1">
        <f t="shared" si="10"/>
        <v>5061734.521068369</v>
      </c>
      <c r="T66" s="1">
        <f t="shared" si="11"/>
        <v>0</v>
      </c>
      <c r="U66">
        <f t="shared" si="18"/>
        <v>389753.5581222644</v>
      </c>
      <c r="V66" s="1">
        <f t="shared" si="12"/>
        <v>358104.89263583673</v>
      </c>
      <c r="W66" s="1">
        <f t="shared" si="7"/>
        <v>5093383.186554797</v>
      </c>
      <c r="X66" s="1"/>
      <c r="Y66" s="1"/>
      <c r="Z66" s="24"/>
      <c r="AB66" s="14"/>
      <c r="AE66" s="14"/>
      <c r="AF66" s="14"/>
      <c r="AG66" s="14"/>
    </row>
    <row r="67" spans="1:33" x14ac:dyDescent="0.2">
      <c r="A67">
        <f t="shared" si="8"/>
        <v>61</v>
      </c>
      <c r="B67" s="1">
        <f t="shared" si="9"/>
        <v>82</v>
      </c>
      <c r="C67" s="14" t="s">
        <v>23</v>
      </c>
      <c r="D67" s="14"/>
      <c r="E67" s="1" t="str">
        <f t="shared" si="19"/>
        <v xml:space="preserve"> </v>
      </c>
      <c r="F67" s="1">
        <f t="shared" si="22"/>
        <v>106048.85587282343</v>
      </c>
      <c r="G67" s="1">
        <f t="shared" si="16"/>
        <v>0</v>
      </c>
      <c r="H67" s="1">
        <f t="shared" si="17"/>
        <v>0</v>
      </c>
      <c r="I67" s="1">
        <f t="shared" si="23"/>
        <v>474896.89528773533</v>
      </c>
      <c r="J67" s="1">
        <f t="shared" si="24"/>
        <v>474896.89528773533</v>
      </c>
      <c r="K67" s="1">
        <f t="shared" si="25"/>
        <v>368848.03941491188</v>
      </c>
      <c r="L67" s="2">
        <f t="shared" si="20"/>
        <v>5.8916031040457462</v>
      </c>
      <c r="N67" s="1"/>
      <c r="O67" s="1"/>
      <c r="Q67" s="1"/>
      <c r="R67" s="1"/>
      <c r="S67" s="1">
        <f t="shared" si="10"/>
        <v>5093383.186554797</v>
      </c>
      <c r="T67" s="1">
        <f t="shared" si="11"/>
        <v>0</v>
      </c>
      <c r="U67">
        <f t="shared" si="18"/>
        <v>392190.50536471937</v>
      </c>
      <c r="V67" s="1">
        <f t="shared" si="12"/>
        <v>368848.03941491188</v>
      </c>
      <c r="W67" s="1">
        <f t="shared" si="7"/>
        <v>5116725.6525046052</v>
      </c>
      <c r="X67" s="1"/>
      <c r="Y67" s="1"/>
      <c r="Z67" s="24"/>
      <c r="AB67" s="14"/>
      <c r="AE67" s="14"/>
      <c r="AF67" s="14"/>
      <c r="AG67" s="14"/>
    </row>
    <row r="68" spans="1:33" x14ac:dyDescent="0.2">
      <c r="A68">
        <f t="shared" si="8"/>
        <v>62</v>
      </c>
      <c r="B68" s="1">
        <f t="shared" si="9"/>
        <v>83</v>
      </c>
      <c r="C68" s="14" t="s">
        <v>23</v>
      </c>
      <c r="D68" s="14"/>
      <c r="E68" s="1" t="str">
        <f t="shared" si="19"/>
        <v xml:space="preserve"> </v>
      </c>
      <c r="F68" s="1">
        <f t="shared" si="22"/>
        <v>109230.32154900813</v>
      </c>
      <c r="G68" s="1">
        <f t="shared" si="16"/>
        <v>0</v>
      </c>
      <c r="H68" s="1">
        <f t="shared" si="17"/>
        <v>0</v>
      </c>
      <c r="I68" s="1">
        <f t="shared" si="23"/>
        <v>489143.80214636738</v>
      </c>
      <c r="J68" s="1">
        <f t="shared" si="24"/>
        <v>489143.80214636738</v>
      </c>
      <c r="K68" s="1">
        <f t="shared" si="25"/>
        <v>379913.48059735924</v>
      </c>
      <c r="L68" s="2">
        <f t="shared" si="20"/>
        <v>6.0683511971671189</v>
      </c>
      <c r="N68" s="1"/>
      <c r="O68" s="1"/>
      <c r="Q68" s="1"/>
      <c r="R68" s="1"/>
      <c r="S68" s="1">
        <f t="shared" si="10"/>
        <v>5116725.6525046052</v>
      </c>
      <c r="T68" s="1">
        <f t="shared" si="11"/>
        <v>0</v>
      </c>
      <c r="U68">
        <f t="shared" si="18"/>
        <v>393987.87524285458</v>
      </c>
      <c r="V68" s="1">
        <f t="shared" si="12"/>
        <v>379913.48059735924</v>
      </c>
      <c r="W68" s="1">
        <f t="shared" si="7"/>
        <v>5130800.0471501006</v>
      </c>
      <c r="X68" s="1"/>
      <c r="Y68" s="1"/>
      <c r="Z68" s="24"/>
      <c r="AB68" s="14"/>
      <c r="AE68" s="14"/>
      <c r="AF68" s="14"/>
      <c r="AG68" s="14"/>
    </row>
    <row r="69" spans="1:33" x14ac:dyDescent="0.2">
      <c r="A69">
        <f t="shared" si="8"/>
        <v>63</v>
      </c>
      <c r="B69" s="1">
        <f t="shared" si="9"/>
        <v>84</v>
      </c>
      <c r="C69" s="14" t="s">
        <v>23</v>
      </c>
      <c r="D69" s="14"/>
      <c r="E69" s="1" t="str">
        <f t="shared" si="19"/>
        <v xml:space="preserve"> </v>
      </c>
      <c r="F69" s="1">
        <f t="shared" si="22"/>
        <v>112507.23119547839</v>
      </c>
      <c r="G69" s="1">
        <f t="shared" si="16"/>
        <v>0</v>
      </c>
      <c r="H69" s="1">
        <f t="shared" si="17"/>
        <v>0</v>
      </c>
      <c r="I69" s="1">
        <f t="shared" si="23"/>
        <v>503818.1162107584</v>
      </c>
      <c r="J69" s="1">
        <f t="shared" si="24"/>
        <v>503818.1162107584</v>
      </c>
      <c r="K69" s="1">
        <f t="shared" si="25"/>
        <v>391310.88501527999</v>
      </c>
      <c r="L69" s="2">
        <f t="shared" si="20"/>
        <v>6.2504017330821329</v>
      </c>
      <c r="N69" s="1"/>
      <c r="O69" s="1"/>
      <c r="Q69" s="1"/>
      <c r="R69" s="1"/>
      <c r="S69" s="1">
        <f t="shared" si="10"/>
        <v>5130800.0471501006</v>
      </c>
      <c r="T69" s="1">
        <f t="shared" si="11"/>
        <v>0</v>
      </c>
      <c r="U69">
        <f t="shared" si="18"/>
        <v>395071.60363055771</v>
      </c>
      <c r="V69" s="1">
        <f t="shared" si="12"/>
        <v>391310.88501527999</v>
      </c>
      <c r="W69" s="1">
        <f t="shared" si="7"/>
        <v>5134560.7657653783</v>
      </c>
      <c r="X69" s="1"/>
      <c r="Y69" s="1"/>
      <c r="Z69" s="24"/>
      <c r="AB69" s="14"/>
      <c r="AE69" s="14"/>
      <c r="AF69" s="14"/>
      <c r="AG69" s="14"/>
    </row>
    <row r="70" spans="1:33" x14ac:dyDescent="0.2">
      <c r="A70">
        <f t="shared" si="8"/>
        <v>64</v>
      </c>
      <c r="B70" s="1">
        <f t="shared" si="9"/>
        <v>85</v>
      </c>
      <c r="C70" s="14" t="s">
        <v>23</v>
      </c>
      <c r="D70" s="14"/>
      <c r="E70" s="1" t="str">
        <f t="shared" si="19"/>
        <v xml:space="preserve"> </v>
      </c>
      <c r="F70" s="1">
        <f t="shared" si="22"/>
        <v>115882.44813134275</v>
      </c>
      <c r="G70" s="1">
        <f t="shared" si="16"/>
        <v>0</v>
      </c>
      <c r="H70" s="1">
        <f t="shared" si="17"/>
        <v>0</v>
      </c>
      <c r="I70" s="1">
        <f t="shared" si="23"/>
        <v>518932.65969708114</v>
      </c>
      <c r="J70" s="1">
        <f t="shared" si="24"/>
        <v>518932.65969708114</v>
      </c>
      <c r="K70" s="1">
        <f t="shared" si="25"/>
        <v>403050.21156573837</v>
      </c>
      <c r="L70" s="2">
        <f t="shared" si="20"/>
        <v>6.4379137850745973</v>
      </c>
      <c r="N70" s="1"/>
      <c r="O70" s="1"/>
      <c r="Q70" s="1"/>
      <c r="R70" s="1"/>
      <c r="S70" s="1">
        <f t="shared" si="10"/>
        <v>5134560.7657653783</v>
      </c>
      <c r="T70" s="1">
        <f t="shared" si="11"/>
        <v>0</v>
      </c>
      <c r="U70">
        <f t="shared" si="18"/>
        <v>395361.17896393413</v>
      </c>
      <c r="V70" s="1">
        <f t="shared" si="12"/>
        <v>403050.21156573837</v>
      </c>
      <c r="W70" s="1">
        <f t="shared" si="7"/>
        <v>5126871.7331635738</v>
      </c>
      <c r="X70" s="1"/>
      <c r="Y70" s="1"/>
      <c r="Z70" s="24"/>
      <c r="AB70" s="14"/>
      <c r="AE70" s="14"/>
      <c r="AF70" s="14"/>
      <c r="AG70" s="14"/>
    </row>
    <row r="71" spans="1:33" x14ac:dyDescent="0.2">
      <c r="A71">
        <f t="shared" si="8"/>
        <v>65</v>
      </c>
      <c r="B71" s="1">
        <f t="shared" si="9"/>
        <v>86</v>
      </c>
      <c r="C71" s="14" t="s">
        <v>23</v>
      </c>
      <c r="D71" s="14"/>
      <c r="E71" s="1" t="str">
        <f t="shared" si="19"/>
        <v xml:space="preserve"> </v>
      </c>
      <c r="F71" s="1">
        <f t="shared" si="22"/>
        <v>119358.92157528304</v>
      </c>
      <c r="G71" s="1">
        <f t="shared" ref="G71:G85" si="26">IF(A71&lt;RY,E71*(SR*(1+MM)),0)</f>
        <v>0</v>
      </c>
      <c r="H71" s="1">
        <f t="shared" ref="H71:H85" si="27">IF(A71&lt;RY,E71*(1-SR),0)</f>
        <v>0</v>
      </c>
      <c r="I71" s="1">
        <f t="shared" si="23"/>
        <v>534500.63948799355</v>
      </c>
      <c r="J71" s="1">
        <f t="shared" si="24"/>
        <v>534500.63948799355</v>
      </c>
      <c r="K71" s="1">
        <f t="shared" si="25"/>
        <v>415141.7179127105</v>
      </c>
      <c r="L71" s="2">
        <f t="shared" si="20"/>
        <v>6.6310511986268352</v>
      </c>
      <c r="N71" s="1"/>
      <c r="O71" s="1"/>
      <c r="Q71" s="1"/>
      <c r="R71" s="1"/>
      <c r="S71" s="1">
        <f t="shared" si="10"/>
        <v>5126871.7331635738</v>
      </c>
      <c r="T71" s="1">
        <f t="shared" si="11"/>
        <v>0</v>
      </c>
      <c r="U71">
        <f t="shared" ref="U71:U85" si="28">(S71+T71/2)*(PE+II)</f>
        <v>394769.12345359515</v>
      </c>
      <c r="V71" s="1">
        <f t="shared" si="12"/>
        <v>415141.7179127105</v>
      </c>
      <c r="W71" s="1">
        <f t="shared" si="7"/>
        <v>5106499.1387044583</v>
      </c>
      <c r="X71" s="1"/>
      <c r="Y71" s="1"/>
      <c r="Z71" s="24"/>
      <c r="AB71" s="14"/>
      <c r="AE71" s="14"/>
      <c r="AF71" s="14"/>
      <c r="AG71" s="14"/>
    </row>
    <row r="72" spans="1:33" x14ac:dyDescent="0.2">
      <c r="A72">
        <f t="shared" si="8"/>
        <v>66</v>
      </c>
      <c r="B72" s="1">
        <f t="shared" si="9"/>
        <v>87</v>
      </c>
      <c r="C72" s="14" t="s">
        <v>23</v>
      </c>
      <c r="D72" s="14"/>
      <c r="E72" s="1" t="str">
        <f t="shared" ref="E72:E85" si="29">IF(A72&lt;RY,E71*(1+D72)," ")</f>
        <v xml:space="preserve"> </v>
      </c>
      <c r="F72" s="1">
        <f t="shared" si="22"/>
        <v>122939.68922254154</v>
      </c>
      <c r="G72" s="1">
        <f t="shared" si="26"/>
        <v>0</v>
      </c>
      <c r="H72" s="1">
        <f t="shared" si="27"/>
        <v>0</v>
      </c>
      <c r="I72" s="1">
        <f t="shared" si="23"/>
        <v>550535.65867263335</v>
      </c>
      <c r="J72" s="1">
        <f t="shared" si="24"/>
        <v>550535.65867263335</v>
      </c>
      <c r="K72" s="1">
        <f t="shared" si="25"/>
        <v>427595.96945009183</v>
      </c>
      <c r="L72" s="2">
        <f t="shared" ref="L72:L85" si="30">(1+II)*L71</f>
        <v>6.8299827345856405</v>
      </c>
      <c r="N72" s="1"/>
      <c r="O72" s="1"/>
      <c r="Q72" s="1"/>
      <c r="R72" s="1"/>
      <c r="S72" s="1">
        <f t="shared" si="10"/>
        <v>5106499.1387044583</v>
      </c>
      <c r="T72" s="1">
        <f t="shared" si="11"/>
        <v>0</v>
      </c>
      <c r="U72">
        <f t="shared" si="28"/>
        <v>393200.43368024327</v>
      </c>
      <c r="V72" s="1">
        <f t="shared" si="12"/>
        <v>427595.96945009183</v>
      </c>
      <c r="W72" s="1">
        <f t="shared" ref="W72:W85" si="31">IF(S72+T72+U72-V72&lt;0,0,S72+T72+U72-V72)</f>
        <v>5072103.6029346092</v>
      </c>
      <c r="X72" s="1"/>
      <c r="Y72" s="1"/>
      <c r="Z72" s="24"/>
      <c r="AB72" s="14"/>
      <c r="AE72" s="14"/>
      <c r="AF72" s="14"/>
      <c r="AG72" s="14"/>
    </row>
    <row r="73" spans="1:33" x14ac:dyDescent="0.2">
      <c r="A73">
        <f t="shared" ref="A73:B76" si="32">A72+1</f>
        <v>67</v>
      </c>
      <c r="B73" s="1">
        <f t="shared" si="32"/>
        <v>88</v>
      </c>
      <c r="C73" s="14" t="s">
        <v>23</v>
      </c>
      <c r="D73" s="14"/>
      <c r="E73" s="1" t="str">
        <f t="shared" si="29"/>
        <v xml:space="preserve"> </v>
      </c>
      <c r="F73" s="1">
        <f t="shared" si="22"/>
        <v>126627.87989921778</v>
      </c>
      <c r="G73" s="1">
        <f t="shared" si="26"/>
        <v>0</v>
      </c>
      <c r="H73" s="1">
        <f t="shared" si="27"/>
        <v>0</v>
      </c>
      <c r="I73" s="1">
        <f t="shared" si="23"/>
        <v>567051.72843281238</v>
      </c>
      <c r="J73" s="1">
        <f t="shared" si="24"/>
        <v>567051.72843281238</v>
      </c>
      <c r="K73" s="1">
        <f t="shared" si="25"/>
        <v>440423.84853359463</v>
      </c>
      <c r="L73" s="2">
        <f t="shared" si="30"/>
        <v>7.0348822166232097</v>
      </c>
      <c r="N73" s="1"/>
      <c r="O73" s="1"/>
      <c r="Q73" s="1"/>
      <c r="R73" s="1"/>
      <c r="S73" s="1">
        <f>W72</f>
        <v>5072103.6029346092</v>
      </c>
      <c r="T73" s="1">
        <f>G73</f>
        <v>0</v>
      </c>
      <c r="U73">
        <f t="shared" si="28"/>
        <v>390551.9774259649</v>
      </c>
      <c r="V73" s="1">
        <f>K73</f>
        <v>440423.84853359463</v>
      </c>
      <c r="W73" s="1">
        <f t="shared" si="31"/>
        <v>5022231.7318269787</v>
      </c>
      <c r="X73" s="1"/>
      <c r="Y73" s="1"/>
      <c r="Z73" s="24"/>
      <c r="AB73" s="14"/>
      <c r="AE73" s="14"/>
      <c r="AF73" s="14"/>
      <c r="AG73" s="14"/>
    </row>
    <row r="74" spans="1:33" x14ac:dyDescent="0.2">
      <c r="A74">
        <f t="shared" si="32"/>
        <v>68</v>
      </c>
      <c r="B74" s="1">
        <f t="shared" si="32"/>
        <v>89</v>
      </c>
      <c r="C74" s="14" t="s">
        <v>23</v>
      </c>
      <c r="D74" s="14"/>
      <c r="E74" s="1" t="str">
        <f t="shared" si="29"/>
        <v xml:space="preserve"> </v>
      </c>
      <c r="F74" s="1">
        <f t="shared" si="22"/>
        <v>130426.71629619431</v>
      </c>
      <c r="G74" s="1">
        <f t="shared" si="26"/>
        <v>0</v>
      </c>
      <c r="H74" s="1">
        <f t="shared" si="27"/>
        <v>0</v>
      </c>
      <c r="I74" s="1">
        <f t="shared" si="23"/>
        <v>584063.28028579673</v>
      </c>
      <c r="J74" s="1">
        <f t="shared" si="24"/>
        <v>584063.28028579673</v>
      </c>
      <c r="K74" s="1">
        <f t="shared" si="25"/>
        <v>453636.56398960244</v>
      </c>
      <c r="L74" s="2">
        <f t="shared" si="30"/>
        <v>7.2459286831219059</v>
      </c>
      <c r="N74" s="1"/>
      <c r="O74" s="1"/>
      <c r="Q74" s="1"/>
      <c r="R74" s="1"/>
      <c r="S74" s="1">
        <f>W73</f>
        <v>5022231.7318269787</v>
      </c>
      <c r="T74" s="1">
        <f>G74</f>
        <v>0</v>
      </c>
      <c r="U74">
        <f t="shared" si="28"/>
        <v>386711.84335067734</v>
      </c>
      <c r="V74" s="1">
        <f>K74</f>
        <v>453636.56398960244</v>
      </c>
      <c r="W74" s="1">
        <f t="shared" si="31"/>
        <v>4955307.0111880545</v>
      </c>
      <c r="X74" s="1"/>
      <c r="Y74" s="1"/>
      <c r="Z74" s="24"/>
      <c r="AB74" s="14"/>
      <c r="AE74" s="14"/>
      <c r="AF74" s="14"/>
      <c r="AG74" s="14"/>
    </row>
    <row r="75" spans="1:33" x14ac:dyDescent="0.2">
      <c r="A75">
        <f t="shared" si="32"/>
        <v>69</v>
      </c>
      <c r="B75" s="1">
        <f t="shared" si="32"/>
        <v>90</v>
      </c>
      <c r="C75" s="14" t="s">
        <v>23</v>
      </c>
      <c r="D75" s="14"/>
      <c r="E75" s="1" t="str">
        <f t="shared" si="29"/>
        <v xml:space="preserve"> </v>
      </c>
      <c r="F75" s="1">
        <f t="shared" si="22"/>
        <v>134339.51778508016</v>
      </c>
      <c r="G75" s="1">
        <f t="shared" si="26"/>
        <v>0</v>
      </c>
      <c r="H75" s="1">
        <f t="shared" si="27"/>
        <v>0</v>
      </c>
      <c r="I75" s="1">
        <f t="shared" si="23"/>
        <v>601585.17869437067</v>
      </c>
      <c r="J75" s="1">
        <f t="shared" si="24"/>
        <v>601585.17869437067</v>
      </c>
      <c r="K75" s="1">
        <f t="shared" si="25"/>
        <v>467245.66090929054</v>
      </c>
      <c r="L75" s="2">
        <f t="shared" si="30"/>
        <v>7.4633065436155634</v>
      </c>
      <c r="N75" s="1"/>
      <c r="O75" s="1"/>
      <c r="Q75" s="1"/>
      <c r="R75" s="1"/>
      <c r="S75" s="1">
        <f>W74</f>
        <v>4955307.0111880545</v>
      </c>
      <c r="T75" s="1">
        <f>G75</f>
        <v>0</v>
      </c>
      <c r="U75">
        <f t="shared" si="28"/>
        <v>381558.63986148022</v>
      </c>
      <c r="V75" s="1">
        <f>K75</f>
        <v>467245.66090929054</v>
      </c>
      <c r="W75" s="1">
        <f t="shared" si="31"/>
        <v>4869619.9901402444</v>
      </c>
      <c r="X75" s="1"/>
      <c r="Y75" s="1"/>
      <c r="Z75" s="24"/>
      <c r="AB75" s="14"/>
      <c r="AE75" s="14"/>
      <c r="AF75" s="14"/>
      <c r="AG75" s="14"/>
    </row>
    <row r="76" spans="1:33" x14ac:dyDescent="0.2">
      <c r="A76">
        <f t="shared" si="32"/>
        <v>70</v>
      </c>
      <c r="B76" s="1">
        <f t="shared" si="32"/>
        <v>91</v>
      </c>
      <c r="C76" s="14" t="s">
        <v>23</v>
      </c>
      <c r="D76" s="14"/>
      <c r="E76" s="1" t="str">
        <f t="shared" si="29"/>
        <v xml:space="preserve"> </v>
      </c>
      <c r="F76" s="1">
        <f t="shared" si="22"/>
        <v>138369.70331863253</v>
      </c>
      <c r="G76" s="1">
        <f t="shared" si="26"/>
        <v>0</v>
      </c>
      <c r="H76" s="1">
        <f t="shared" si="27"/>
        <v>0</v>
      </c>
      <c r="I76" s="1">
        <f t="shared" si="23"/>
        <v>619632.73405520176</v>
      </c>
      <c r="J76" s="1">
        <f t="shared" si="24"/>
        <v>619632.73405520176</v>
      </c>
      <c r="K76" s="1">
        <f t="shared" si="25"/>
        <v>481263.0307365692</v>
      </c>
      <c r="L76" s="2">
        <f t="shared" si="30"/>
        <v>7.6872057399240301</v>
      </c>
      <c r="N76" s="1"/>
      <c r="O76" s="1"/>
      <c r="Q76" s="1"/>
      <c r="R76" s="1"/>
      <c r="S76" s="1">
        <f>W75</f>
        <v>4869619.9901402444</v>
      </c>
      <c r="T76" s="1">
        <f>G76</f>
        <v>0</v>
      </c>
      <c r="U76">
        <f t="shared" si="28"/>
        <v>374960.73924079881</v>
      </c>
      <c r="V76" s="1">
        <f>K76</f>
        <v>481263.0307365692</v>
      </c>
      <c r="W76" s="1">
        <f t="shared" si="31"/>
        <v>4763317.6986444741</v>
      </c>
      <c r="X76" s="1"/>
      <c r="Y76" s="1"/>
      <c r="Z76" s="24"/>
      <c r="AB76" s="14"/>
      <c r="AE76" s="14"/>
      <c r="AF76" s="14"/>
      <c r="AG76" s="14"/>
    </row>
    <row r="77" spans="1:33" x14ac:dyDescent="0.2">
      <c r="A77">
        <f t="shared" ref="A77:A85" si="33">A76+1</f>
        <v>71</v>
      </c>
      <c r="B77" s="1">
        <f t="shared" ref="B77:B85" si="34">B76+1</f>
        <v>92</v>
      </c>
      <c r="C77" s="14" t="s">
        <v>23</v>
      </c>
      <c r="D77" s="14"/>
      <c r="E77" s="1" t="str">
        <f t="shared" si="29"/>
        <v xml:space="preserve"> </v>
      </c>
      <c r="F77" s="1">
        <f t="shared" si="22"/>
        <v>142520.79441819154</v>
      </c>
      <c r="G77" s="1">
        <f t="shared" si="26"/>
        <v>0</v>
      </c>
      <c r="H77" s="1">
        <f t="shared" si="27"/>
        <v>0</v>
      </c>
      <c r="I77" s="1">
        <f t="shared" si="23"/>
        <v>638221.71607685788</v>
      </c>
      <c r="J77" s="1">
        <f t="shared" si="24"/>
        <v>638221.71607685788</v>
      </c>
      <c r="K77" s="1">
        <f t="shared" si="25"/>
        <v>495700.92165866634</v>
      </c>
      <c r="L77" s="2">
        <f t="shared" si="30"/>
        <v>7.9178219121217515</v>
      </c>
      <c r="S77" s="1">
        <f t="shared" ref="S77:S85" si="35">W76</f>
        <v>4763317.6986444741</v>
      </c>
      <c r="T77" s="1">
        <f t="shared" ref="T77:T85" si="36">G77</f>
        <v>0</v>
      </c>
      <c r="U77">
        <f t="shared" si="28"/>
        <v>366775.46279562451</v>
      </c>
      <c r="V77" s="1">
        <f t="shared" ref="V77:V85" si="37">K77</f>
        <v>495700.92165866634</v>
      </c>
      <c r="W77" s="1">
        <f t="shared" si="31"/>
        <v>4634392.2397814319</v>
      </c>
      <c r="X77" s="1"/>
      <c r="Y77" s="1"/>
      <c r="Z77" s="24"/>
      <c r="AB77" s="14"/>
      <c r="AE77" s="14"/>
      <c r="AF77" s="14"/>
      <c r="AG77" s="14"/>
    </row>
    <row r="78" spans="1:33" x14ac:dyDescent="0.2">
      <c r="A78">
        <f t="shared" si="33"/>
        <v>72</v>
      </c>
      <c r="B78" s="1">
        <f t="shared" si="34"/>
        <v>93</v>
      </c>
      <c r="C78" s="14" t="s">
        <v>23</v>
      </c>
      <c r="D78" s="14"/>
      <c r="E78" s="1" t="str">
        <f t="shared" si="29"/>
        <v xml:space="preserve"> </v>
      </c>
      <c r="F78" s="1">
        <f t="shared" si="22"/>
        <v>146796.41825073728</v>
      </c>
      <c r="G78" s="1">
        <f t="shared" si="26"/>
        <v>0</v>
      </c>
      <c r="H78" s="1">
        <f t="shared" si="27"/>
        <v>0</v>
      </c>
      <c r="I78" s="1">
        <f t="shared" si="23"/>
        <v>657368.3675591636</v>
      </c>
      <c r="J78" s="1">
        <f t="shared" si="24"/>
        <v>657368.3675591636</v>
      </c>
      <c r="K78" s="1">
        <f t="shared" si="25"/>
        <v>510571.94930842635</v>
      </c>
      <c r="L78" s="2">
        <f t="shared" si="30"/>
        <v>8.155356569485404</v>
      </c>
      <c r="M78" s="3"/>
      <c r="S78" s="1">
        <f t="shared" si="35"/>
        <v>4634392.2397814319</v>
      </c>
      <c r="T78" s="1">
        <f t="shared" si="36"/>
        <v>0</v>
      </c>
      <c r="U78">
        <f t="shared" si="28"/>
        <v>356848.20246317022</v>
      </c>
      <c r="V78" s="1">
        <f t="shared" si="37"/>
        <v>510571.94930842635</v>
      </c>
      <c r="W78" s="1">
        <f t="shared" si="31"/>
        <v>4480668.4929361762</v>
      </c>
      <c r="X78" s="1"/>
      <c r="Y78" s="1"/>
      <c r="Z78" s="24"/>
      <c r="AB78" s="14"/>
      <c r="AE78" s="14"/>
      <c r="AF78" s="14"/>
      <c r="AG78" s="14"/>
    </row>
    <row r="79" spans="1:33" x14ac:dyDescent="0.2">
      <c r="A79">
        <f t="shared" si="33"/>
        <v>73</v>
      </c>
      <c r="B79" s="1">
        <f t="shared" si="34"/>
        <v>94</v>
      </c>
      <c r="C79" s="14" t="s">
        <v>23</v>
      </c>
      <c r="D79" s="14"/>
      <c r="E79" s="1" t="str">
        <f t="shared" si="29"/>
        <v xml:space="preserve"> </v>
      </c>
      <c r="F79" s="1">
        <f t="shared" si="22"/>
        <v>151200.31079825939</v>
      </c>
      <c r="G79" s="1">
        <f t="shared" si="26"/>
        <v>0</v>
      </c>
      <c r="H79" s="1">
        <f t="shared" si="27"/>
        <v>0</v>
      </c>
      <c r="I79" s="1">
        <f t="shared" si="23"/>
        <v>677089.41858593852</v>
      </c>
      <c r="J79" s="1">
        <f t="shared" si="24"/>
        <v>677089.41858593863</v>
      </c>
      <c r="K79" s="1">
        <f t="shared" si="25"/>
        <v>525889.10778767918</v>
      </c>
      <c r="L79" s="2">
        <f t="shared" si="30"/>
        <v>8.4000172665699662</v>
      </c>
      <c r="S79" s="1">
        <f t="shared" si="35"/>
        <v>4480668.4929361762</v>
      </c>
      <c r="T79" s="1">
        <f t="shared" si="36"/>
        <v>0</v>
      </c>
      <c r="U79">
        <f t="shared" si="28"/>
        <v>345011.47395608557</v>
      </c>
      <c r="V79" s="1">
        <f t="shared" si="37"/>
        <v>525889.10778767918</v>
      </c>
      <c r="W79" s="1">
        <f t="shared" si="31"/>
        <v>4299790.859104583</v>
      </c>
      <c r="X79" s="1"/>
      <c r="Y79" s="1"/>
      <c r="Z79" s="24"/>
      <c r="AB79" s="14"/>
      <c r="AE79" s="14"/>
      <c r="AF79" s="14"/>
      <c r="AG79" s="14"/>
    </row>
    <row r="80" spans="1:33" x14ac:dyDescent="0.2">
      <c r="A80">
        <f t="shared" si="33"/>
        <v>74</v>
      </c>
      <c r="B80" s="1">
        <f t="shared" si="34"/>
        <v>95</v>
      </c>
      <c r="C80" s="14" t="s">
        <v>23</v>
      </c>
      <c r="D80" s="14"/>
      <c r="E80" s="1" t="str">
        <f t="shared" si="29"/>
        <v xml:space="preserve"> </v>
      </c>
      <c r="F80" s="1">
        <f t="shared" si="22"/>
        <v>155736.32012220717</v>
      </c>
      <c r="G80" s="1">
        <f t="shared" si="26"/>
        <v>0</v>
      </c>
      <c r="H80" s="1">
        <f t="shared" si="27"/>
        <v>0</v>
      </c>
      <c r="I80" s="1">
        <f t="shared" si="23"/>
        <v>697402.10114351672</v>
      </c>
      <c r="J80" s="1">
        <f t="shared" si="24"/>
        <v>697402.10114351672</v>
      </c>
      <c r="K80" s="1">
        <f t="shared" si="25"/>
        <v>541665.78102130955</v>
      </c>
      <c r="L80" s="2">
        <f t="shared" si="30"/>
        <v>8.6520177845670645</v>
      </c>
      <c r="S80" s="1">
        <f t="shared" si="35"/>
        <v>4299790.859104583</v>
      </c>
      <c r="T80" s="1">
        <f t="shared" si="36"/>
        <v>0</v>
      </c>
      <c r="U80">
        <f t="shared" si="28"/>
        <v>331083.8961510529</v>
      </c>
      <c r="V80" s="1">
        <f t="shared" si="37"/>
        <v>541665.78102130955</v>
      </c>
      <c r="W80" s="1">
        <f t="shared" si="31"/>
        <v>4089208.9742343263</v>
      </c>
      <c r="X80" s="1"/>
      <c r="Y80" s="1"/>
      <c r="Z80" s="24"/>
      <c r="AB80" s="14"/>
      <c r="AE80" s="14"/>
      <c r="AF80" s="14"/>
      <c r="AG80" s="14"/>
    </row>
    <row r="81" spans="1:33" x14ac:dyDescent="0.2">
      <c r="A81">
        <f t="shared" si="33"/>
        <v>75</v>
      </c>
      <c r="B81" s="1">
        <f t="shared" si="34"/>
        <v>96</v>
      </c>
      <c r="C81" s="14" t="s">
        <v>23</v>
      </c>
      <c r="D81" s="14"/>
      <c r="E81" s="1" t="str">
        <f t="shared" si="29"/>
        <v xml:space="preserve"> </v>
      </c>
      <c r="F81" s="1">
        <f t="shared" si="22"/>
        <v>160408.40972587338</v>
      </c>
      <c r="G81" s="1">
        <f t="shared" si="26"/>
        <v>0</v>
      </c>
      <c r="H81" s="1">
        <f t="shared" si="27"/>
        <v>0</v>
      </c>
      <c r="I81" s="1">
        <f t="shared" si="23"/>
        <v>718324.16417782218</v>
      </c>
      <c r="J81" s="1">
        <f t="shared" si="24"/>
        <v>718324.16417782218</v>
      </c>
      <c r="K81" s="1">
        <f t="shared" si="25"/>
        <v>557915.7544519488</v>
      </c>
      <c r="L81" s="2">
        <f t="shared" si="30"/>
        <v>8.9115783181040769</v>
      </c>
      <c r="M81" s="3"/>
      <c r="S81" s="1">
        <f t="shared" si="35"/>
        <v>4089208.9742343263</v>
      </c>
      <c r="T81" s="1">
        <f t="shared" si="36"/>
        <v>0</v>
      </c>
      <c r="U81">
        <f t="shared" si="28"/>
        <v>314869.09101604309</v>
      </c>
      <c r="V81" s="1">
        <f t="shared" si="37"/>
        <v>557915.7544519488</v>
      </c>
      <c r="W81" s="1">
        <f t="shared" si="31"/>
        <v>3846162.310798421</v>
      </c>
      <c r="X81" s="1"/>
      <c r="Y81" s="1"/>
      <c r="Z81" s="24"/>
      <c r="AB81" s="14"/>
      <c r="AE81" s="14"/>
      <c r="AF81" s="14"/>
      <c r="AG81" s="14"/>
    </row>
    <row r="82" spans="1:33" x14ac:dyDescent="0.2">
      <c r="A82">
        <f t="shared" si="33"/>
        <v>76</v>
      </c>
      <c r="B82" s="1">
        <f t="shared" si="34"/>
        <v>97</v>
      </c>
      <c r="C82" s="14" t="s">
        <v>23</v>
      </c>
      <c r="D82" s="14"/>
      <c r="E82" s="1" t="str">
        <f t="shared" si="29"/>
        <v xml:space="preserve"> </v>
      </c>
      <c r="F82" s="1">
        <f t="shared" si="22"/>
        <v>165220.66201764959</v>
      </c>
      <c r="G82" s="1">
        <f t="shared" si="26"/>
        <v>0</v>
      </c>
      <c r="H82" s="1">
        <f t="shared" si="27"/>
        <v>0</v>
      </c>
      <c r="I82" s="1">
        <f t="shared" si="23"/>
        <v>739873.88910315686</v>
      </c>
      <c r="J82" s="1">
        <f t="shared" si="24"/>
        <v>739873.88910315686</v>
      </c>
      <c r="K82" s="1">
        <f t="shared" si="25"/>
        <v>574653.22708550724</v>
      </c>
      <c r="L82" s="2">
        <f t="shared" si="30"/>
        <v>9.1789256676471993</v>
      </c>
      <c r="S82" s="1">
        <f t="shared" si="35"/>
        <v>3846162.310798421</v>
      </c>
      <c r="T82" s="1">
        <f t="shared" si="36"/>
        <v>0</v>
      </c>
      <c r="U82">
        <f t="shared" si="28"/>
        <v>296154.49793147843</v>
      </c>
      <c r="V82" s="1">
        <f t="shared" si="37"/>
        <v>574653.22708550724</v>
      </c>
      <c r="W82" s="1">
        <f t="shared" si="31"/>
        <v>3567663.5816443926</v>
      </c>
      <c r="X82" s="1"/>
      <c r="Y82" s="1"/>
      <c r="Z82" s="24"/>
      <c r="AB82" s="14"/>
      <c r="AE82" s="14"/>
      <c r="AF82" s="14"/>
      <c r="AG82" s="14"/>
    </row>
    <row r="83" spans="1:33" x14ac:dyDescent="0.2">
      <c r="A83">
        <f t="shared" si="33"/>
        <v>77</v>
      </c>
      <c r="B83" s="1">
        <f t="shared" si="34"/>
        <v>98</v>
      </c>
      <c r="C83" s="14" t="s">
        <v>23</v>
      </c>
      <c r="D83" s="14"/>
      <c r="E83" s="1" t="str">
        <f t="shared" si="29"/>
        <v xml:space="preserve"> </v>
      </c>
      <c r="F83" s="1">
        <f t="shared" si="22"/>
        <v>170177.28187817906</v>
      </c>
      <c r="G83" s="1">
        <f t="shared" si="26"/>
        <v>0</v>
      </c>
      <c r="H83" s="1">
        <f t="shared" si="27"/>
        <v>0</v>
      </c>
      <c r="I83" s="1">
        <f t="shared" si="23"/>
        <v>762070.10577625164</v>
      </c>
      <c r="J83" s="1">
        <f t="shared" si="24"/>
        <v>762070.10577625164</v>
      </c>
      <c r="K83" s="1">
        <f t="shared" si="25"/>
        <v>591892.82389807259</v>
      </c>
      <c r="L83" s="2">
        <f t="shared" si="30"/>
        <v>9.4542934376766148</v>
      </c>
      <c r="S83" s="1">
        <f t="shared" si="35"/>
        <v>3567663.5816443926</v>
      </c>
      <c r="T83" s="1">
        <f t="shared" si="36"/>
        <v>0</v>
      </c>
      <c r="U83">
        <f t="shared" si="28"/>
        <v>274710.09578661824</v>
      </c>
      <c r="V83" s="1">
        <f t="shared" si="37"/>
        <v>591892.82389807259</v>
      </c>
      <c r="W83" s="1">
        <f t="shared" si="31"/>
        <v>3250480.8535329383</v>
      </c>
      <c r="X83" s="1"/>
      <c r="Y83" s="1"/>
      <c r="Z83" s="24"/>
      <c r="AB83" s="14"/>
      <c r="AE83" s="14"/>
      <c r="AF83" s="14"/>
      <c r="AG83" s="14"/>
    </row>
    <row r="84" spans="1:33" x14ac:dyDescent="0.2">
      <c r="A84">
        <f t="shared" si="33"/>
        <v>78</v>
      </c>
      <c r="B84" s="1">
        <f t="shared" si="34"/>
        <v>99</v>
      </c>
      <c r="C84" s="14" t="s">
        <v>23</v>
      </c>
      <c r="D84" s="14"/>
      <c r="E84" s="1" t="str">
        <f t="shared" si="29"/>
        <v xml:space="preserve"> </v>
      </c>
      <c r="F84" s="1">
        <f t="shared" si="22"/>
        <v>175282.60033452444</v>
      </c>
      <c r="G84" s="1">
        <f t="shared" si="26"/>
        <v>0</v>
      </c>
      <c r="H84" s="1">
        <f t="shared" si="27"/>
        <v>0</v>
      </c>
      <c r="I84" s="1">
        <f t="shared" si="23"/>
        <v>784932.20894953923</v>
      </c>
      <c r="J84" s="1">
        <f t="shared" si="24"/>
        <v>784932.20894953923</v>
      </c>
      <c r="K84" s="1">
        <f t="shared" si="25"/>
        <v>609649.60861501482</v>
      </c>
      <c r="L84" s="2">
        <f t="shared" si="30"/>
        <v>9.7379222408069133</v>
      </c>
      <c r="S84" s="1">
        <f t="shared" si="35"/>
        <v>3250480.8535329383</v>
      </c>
      <c r="T84" s="1">
        <f t="shared" si="36"/>
        <v>0</v>
      </c>
      <c r="U84">
        <f t="shared" si="28"/>
        <v>250287.02572203625</v>
      </c>
      <c r="V84" s="1">
        <f t="shared" si="37"/>
        <v>609649.60861501482</v>
      </c>
      <c r="W84" s="1">
        <f t="shared" si="31"/>
        <v>2891118.2706399597</v>
      </c>
      <c r="X84" s="1"/>
      <c r="Y84" s="1"/>
      <c r="Z84" s="24"/>
      <c r="AB84" s="14"/>
      <c r="AE84" s="14"/>
      <c r="AF84" s="14"/>
      <c r="AG84" s="14"/>
    </row>
    <row r="85" spans="1:33" x14ac:dyDescent="0.2">
      <c r="A85">
        <f t="shared" si="33"/>
        <v>79</v>
      </c>
      <c r="B85" s="1">
        <f t="shared" si="34"/>
        <v>100</v>
      </c>
      <c r="C85" s="14" t="s">
        <v>23</v>
      </c>
      <c r="D85" s="14"/>
      <c r="E85" s="1" t="str">
        <f t="shared" si="29"/>
        <v xml:space="preserve"> </v>
      </c>
      <c r="F85" s="1">
        <f t="shared" si="22"/>
        <v>180541.07834456017</v>
      </c>
      <c r="G85" s="1">
        <f t="shared" si="26"/>
        <v>0</v>
      </c>
      <c r="H85" s="1">
        <f t="shared" si="27"/>
        <v>0</v>
      </c>
      <c r="I85" s="1">
        <f t="shared" si="23"/>
        <v>808480.17521802546</v>
      </c>
      <c r="J85" s="1">
        <f t="shared" si="24"/>
        <v>808480.17521802546</v>
      </c>
      <c r="K85" s="1">
        <f t="shared" si="25"/>
        <v>627939.09687346523</v>
      </c>
      <c r="L85" s="2">
        <f t="shared" si="30"/>
        <v>10.03005990803112</v>
      </c>
      <c r="S85" s="1">
        <f t="shared" si="35"/>
        <v>2891118.2706399597</v>
      </c>
      <c r="T85" s="1">
        <f t="shared" si="36"/>
        <v>0</v>
      </c>
      <c r="U85">
        <f t="shared" si="28"/>
        <v>222616.10683927691</v>
      </c>
      <c r="V85" s="1">
        <f t="shared" si="37"/>
        <v>627939.09687346523</v>
      </c>
      <c r="W85" s="1">
        <f t="shared" si="31"/>
        <v>2485795.2806057716</v>
      </c>
      <c r="X85" s="1"/>
      <c r="Y85" s="1"/>
      <c r="Z85" s="24"/>
      <c r="AB85" s="14"/>
      <c r="AE85" s="14"/>
      <c r="AF85" s="14"/>
      <c r="AG85" s="14"/>
    </row>
    <row r="87" spans="1:33" x14ac:dyDescent="0.2">
      <c r="U87">
        <f>SUM(U7:U86)</f>
        <v>16847709.749455325</v>
      </c>
    </row>
    <row r="88" spans="1:33" x14ac:dyDescent="0.2">
      <c r="E88" s="1">
        <f>SUM(E7:E85)</f>
        <v>5699179.2484538443</v>
      </c>
      <c r="G88" s="1">
        <f>SUM(G7:G87)</f>
        <v>951762.93449179223</v>
      </c>
    </row>
  </sheetData>
  <phoneticPr fontId="1" type="noConversion"/>
  <pageMargins left="0.75" right="0.75" top="1" bottom="1" header="0.5" footer="0.5"/>
  <pageSetup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Sheet1</vt:lpstr>
      <vt:lpstr>Sheet2</vt:lpstr>
      <vt:lpstr>Sheet3</vt:lpstr>
      <vt:lpstr>BE</vt:lpstr>
      <vt:lpstr>II</vt:lpstr>
      <vt:lpstr>MM</vt:lpstr>
      <vt:lpstr>PE</vt:lpstr>
      <vt:lpstr>PS</vt:lpstr>
      <vt:lpstr>RP</vt:lpstr>
      <vt:lpstr>RY</vt:lpstr>
      <vt:lpstr>SE</vt:lpstr>
      <vt:lpstr>SR</vt:lpstr>
    </vt:vector>
  </TitlesOfParts>
  <Company>WINLAB, Rutgers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frenkiel</dc:creator>
  <cp:lastModifiedBy>Richard</cp:lastModifiedBy>
  <dcterms:created xsi:type="dcterms:W3CDTF">2007-09-07T12:17:57Z</dcterms:created>
  <dcterms:modified xsi:type="dcterms:W3CDTF">2011-10-25T14:01:45Z</dcterms:modified>
</cp:coreProperties>
</file>